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drey Renard Morlet\Desktop\"/>
    </mc:Choice>
  </mc:AlternateContent>
  <xr:revisionPtr revIDLastSave="0" documentId="13_ncr:1_{37DF0AC6-4362-4297-B1FC-32DE649A7A4A}" xr6:coauthVersionLast="47" xr6:coauthVersionMax="47" xr10:uidLastSave="{00000000-0000-0000-0000-000000000000}"/>
  <bookViews>
    <workbookView xWindow="-110" yWindow="-110" windowWidth="19420" windowHeight="11500" xr2:uid="{1F1CBC0D-327D-45C6-979D-E07BE88B7109}"/>
  </bookViews>
  <sheets>
    <sheet name="Lot 1_Prix journée Système" sheetId="2" r:id="rId1"/>
    <sheet name="Lot 1_Missions" sheetId="1" r:id="rId2"/>
    <sheet name="Lot 1_Missions minimales" sheetId="10" r:id="rId3"/>
    <sheet name="Coef adaptation complexité" sheetId="7" r:id="rId4"/>
    <sheet name="coef adapation surface" sheetId="6" r:id="rId5"/>
    <sheet name="Définition du prix MS " sheetId="8" r:id="rId6"/>
    <sheet name="Feuil2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17" i="10" l="1"/>
  <c r="L18" i="10"/>
  <c r="H25" i="7"/>
  <c r="H24" i="7"/>
  <c r="H21" i="7"/>
  <c r="D11" i="6"/>
  <c r="M19" i="10"/>
  <c r="N19" i="10" s="1"/>
  <c r="L19" i="10"/>
  <c r="M18" i="10"/>
  <c r="N18" i="10" s="1"/>
  <c r="M17" i="10"/>
  <c r="N17" i="10" s="1"/>
  <c r="M16" i="10"/>
  <c r="N16" i="10" s="1"/>
  <c r="L16" i="10"/>
  <c r="M15" i="10"/>
  <c r="N15" i="10" s="1"/>
  <c r="L15" i="10"/>
  <c r="M14" i="10"/>
  <c r="N14" i="10" s="1"/>
  <c r="L14" i="10"/>
  <c r="M12" i="10"/>
  <c r="N12" i="10" s="1"/>
  <c r="L12" i="10"/>
  <c r="M11" i="10"/>
  <c r="L11" i="10"/>
  <c r="D6" i="8"/>
  <c r="D5" i="8"/>
  <c r="M11" i="1"/>
  <c r="M20" i="10" l="1"/>
  <c r="N11" i="10"/>
  <c r="N20" i="10" s="1"/>
  <c r="H6" i="7" l="1"/>
  <c r="H6" i="8" l="1"/>
  <c r="C6" i="8"/>
  <c r="C5" i="8"/>
  <c r="M19" i="1"/>
  <c r="N19" i="1" s="1"/>
  <c r="M18" i="1"/>
  <c r="N18" i="1" s="1"/>
  <c r="M17" i="1"/>
  <c r="N17" i="1" s="1"/>
  <c r="M16" i="1"/>
  <c r="N16" i="1" s="1"/>
  <c r="M15" i="1"/>
  <c r="N15" i="1" s="1"/>
  <c r="M14" i="1"/>
  <c r="M12" i="1"/>
  <c r="L19" i="1"/>
  <c r="L18" i="1"/>
  <c r="L17" i="1"/>
  <c r="L16" i="1"/>
  <c r="L15" i="1"/>
  <c r="L14" i="1"/>
  <c r="L12" i="1"/>
  <c r="L11" i="1"/>
  <c r="H23" i="7"/>
  <c r="H22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M5" i="7"/>
  <c r="K5" i="7"/>
  <c r="H5" i="7"/>
  <c r="H4" i="7"/>
  <c r="H3" i="7"/>
  <c r="N12" i="1" l="1"/>
  <c r="N14" i="1"/>
  <c r="M20" i="1"/>
  <c r="F6" i="8"/>
  <c r="E5" i="8"/>
  <c r="N11" i="1"/>
  <c r="N20" i="1" s="1"/>
  <c r="H5" i="8"/>
  <c r="H26" i="7"/>
  <c r="E6" i="8"/>
  <c r="D14" i="2"/>
  <c r="D15" i="2"/>
  <c r="D16" i="2"/>
  <c r="D17" i="2"/>
  <c r="D13" i="2"/>
  <c r="D18" i="2"/>
  <c r="D19" i="2"/>
  <c r="D12" i="2"/>
  <c r="A19" i="2"/>
  <c r="A18" i="2"/>
  <c r="A15" i="2"/>
  <c r="A12" i="2"/>
  <c r="K8" i="7" l="1"/>
  <c r="G6" i="8" s="1"/>
  <c r="F5" i="8"/>
  <c r="G5" i="8" l="1"/>
  <c r="I5" i="8" s="1"/>
  <c r="J5" i="8" s="1"/>
  <c r="I6" i="8"/>
  <c r="J6" i="8" s="1"/>
  <c r="J7" i="8" l="1"/>
  <c r="I7" i="8"/>
</calcChain>
</file>

<file path=xl/sharedStrings.xml><?xml version="1.0" encoding="utf-8"?>
<sst xmlns="http://schemas.openxmlformats.org/spreadsheetml/2006/main" count="167" uniqueCount="116">
  <si>
    <t>Nbre jours d'intervention</t>
  </si>
  <si>
    <t>Expert</t>
  </si>
  <si>
    <t>Nbre de jour total par UO</t>
  </si>
  <si>
    <t xml:space="preserve">Forfait Total HT </t>
  </si>
  <si>
    <t>Forfait Total TTC</t>
  </si>
  <si>
    <t xml:space="preserve">PROFIL </t>
  </si>
  <si>
    <t>Cadre de réponse financière</t>
  </si>
  <si>
    <t>Prix journée en France dont Corse</t>
  </si>
  <si>
    <t>U1</t>
  </si>
  <si>
    <t>ACCORD CADRE Accompagnement des établissements de santé adhérents du GCS UniHA dans la mise en œuvre d’un Marché global de Performance en efficacité énergétique</t>
  </si>
  <si>
    <t>Consultant financier</t>
  </si>
  <si>
    <t>Consultant juridique</t>
  </si>
  <si>
    <t>Réalisation du pré-programme</t>
  </si>
  <si>
    <t>Réalisation de la faisabilité</t>
  </si>
  <si>
    <t>Phase d'assistance à la procédure de passation</t>
  </si>
  <si>
    <t>Rédaction des pièce technique, juridique et financières</t>
  </si>
  <si>
    <t>Assistance à la procédure de consultation</t>
  </si>
  <si>
    <t>Assistance au choix des soumissionnaires</t>
  </si>
  <si>
    <t>Prix journée de référence HT y compris déplacement &amp; hébergement</t>
  </si>
  <si>
    <t xml:space="preserve">Prix journée de référence TTC  y compris déplacement &amp; hébergement </t>
  </si>
  <si>
    <t xml:space="preserve"> Prix journée de référence par profils d'intervenant (selon profils décrits dans le CCATP).</t>
  </si>
  <si>
    <t xml:space="preserve">U2 </t>
  </si>
  <si>
    <t>Tranche optionnelle : Phase d'assistance à la procédure de passation  &amp; Phase de Suivi</t>
  </si>
  <si>
    <t>Phase de suivi</t>
  </si>
  <si>
    <t>Assistance maitrise d'ouvrage pour la conception</t>
  </si>
  <si>
    <t>Assistance maitrise d'ouvrage pour le suivi des travaux</t>
  </si>
  <si>
    <t>Assistance maitrise d'ouvrage pour le suivi Sd'exploitation -  maintenance - renouvellement du MGP.</t>
  </si>
  <si>
    <t>Phase Elaboration</t>
  </si>
  <si>
    <t>Assistant</t>
  </si>
  <si>
    <t>Ingénieur Expert</t>
  </si>
  <si>
    <t>Junior</t>
  </si>
  <si>
    <t xml:space="preserve">Ingénieur </t>
  </si>
  <si>
    <t xml:space="preserve">Technicien </t>
  </si>
  <si>
    <t>Chef de projet expert</t>
  </si>
  <si>
    <t>LOT 1 : Mission d’assistance à maitrise d’ouvrage pour l’élaboration, la passation et le suivi d’un MGP.</t>
  </si>
  <si>
    <t>Thématiques techniques à étudier</t>
  </si>
  <si>
    <t>Chauffage (réseau secondaires + émetteurs)</t>
  </si>
  <si>
    <t>niveau de complexité</t>
  </si>
  <si>
    <t>minimum</t>
  </si>
  <si>
    <t xml:space="preserve">intermédiaire </t>
  </si>
  <si>
    <t>maximum</t>
  </si>
  <si>
    <t>Chaufferie</t>
  </si>
  <si>
    <t>froid (réseau secondaires + émetteurs)</t>
  </si>
  <si>
    <t>Coefficient d'adaptation du prix de l'unité d'oeuvre appliqué sur les prix de chacune des unités d'oeuvre</t>
  </si>
  <si>
    <t>secours électrique</t>
  </si>
  <si>
    <t>élec basse tension</t>
  </si>
  <si>
    <t>élec haute tension</t>
  </si>
  <si>
    <t>LEGENDE</t>
  </si>
  <si>
    <t>Production Air comprimé</t>
  </si>
  <si>
    <t>Air comprimé (réseau )</t>
  </si>
  <si>
    <t>Production Vapeur</t>
  </si>
  <si>
    <t>Vapeur (réseau secondaires + émetteurs)</t>
  </si>
  <si>
    <t>multi-technique (hors chaud, froid, vapeur, ventilation et air comprimé)</t>
  </si>
  <si>
    <t>2
Utilités</t>
  </si>
  <si>
    <t>fourniture électricité</t>
  </si>
  <si>
    <t>fourniture gaz</t>
  </si>
  <si>
    <t>3
GTC</t>
  </si>
  <si>
    <t>GTC indisponible</t>
  </si>
  <si>
    <t>plan de comptage indisponible</t>
  </si>
  <si>
    <t>4
Btiment</t>
  </si>
  <si>
    <t>Enveloppe batimentaire</t>
  </si>
  <si>
    <t>cellule modifiable par choix de la liste déroulante</t>
  </si>
  <si>
    <t>5
Réseaux</t>
  </si>
  <si>
    <t>primaire</t>
  </si>
  <si>
    <t>primaire et secondaire</t>
  </si>
  <si>
    <t>6
Solaire photovoltaïque</t>
  </si>
  <si>
    <t>Ombrieres parking (loi APER)</t>
  </si>
  <si>
    <t>Autres Photovoltaïques ( Puissance unitaire 500KWc)</t>
  </si>
  <si>
    <t>TOTAL</t>
  </si>
  <si>
    <t>Tranche ferme : Phase élaboration du MGP</t>
  </si>
  <si>
    <t>Catégorie</t>
  </si>
  <si>
    <t>Poids dans la formule de compléxité</t>
  </si>
  <si>
    <t>Coefficient de pondération</t>
  </si>
  <si>
    <t>Projet</t>
  </si>
  <si>
    <t>Calcul niveau de complexité</t>
  </si>
  <si>
    <t xml:space="preserve">1 
CVC  &amp; Electéricité
</t>
  </si>
  <si>
    <t>Barème du coefficient d'adaptation du prix de l'unité d'œuvre correspondant au niveau de complexité</t>
  </si>
  <si>
    <t>Echelle du niveau de complexité et du coefficient d'adaptation du prix de l'unité d'oeuvre associé</t>
  </si>
  <si>
    <t>X</t>
  </si>
  <si>
    <t xml:space="preserve">  </t>
  </si>
  <si>
    <t>60 001 m² à 90 000 m²</t>
  </si>
  <si>
    <t>90 001 m² à 150 000 m²</t>
  </si>
  <si>
    <t>&gt; 150 001 m² SDO</t>
  </si>
  <si>
    <t>Barème du coefficient d'adaptation du prix de l'unité d'œuvre correspondant à la surface</t>
  </si>
  <si>
    <t>cellule modifiable</t>
  </si>
  <si>
    <t>Unité d'œuvre</t>
  </si>
  <si>
    <t>Titre</t>
  </si>
  <si>
    <t>Prix forfaitaire MS €HT</t>
  </si>
  <si>
    <t>Prix forfaitaire MS €TTC</t>
  </si>
  <si>
    <t>Coefficient d'adaptation COMPLEXITE du prix de l'unité d'oeuvre appliqué sur les prix de chacune des unités d'œuvre</t>
  </si>
  <si>
    <t>Coefficient d'adaptation SURFACE du prix de l'unité d'oeuvre appliqué sur les prix de chacune des unités d'oeuvre</t>
  </si>
  <si>
    <t>Montant en €HT</t>
  </si>
  <si>
    <t>Montant en €TTC</t>
  </si>
  <si>
    <t>les calculs se font automatiquement ne remplir que les cellules modifiables</t>
  </si>
  <si>
    <t>Surface de l'établissement concernée par le MGP SDO en m²</t>
  </si>
  <si>
    <t>Cadre de réponse financière MGP Système</t>
  </si>
  <si>
    <t>Ventilation zone à environnement maitrisé (laoboratoire, blocs, cuisine…)</t>
  </si>
  <si>
    <t>Ventilation de confort</t>
  </si>
  <si>
    <t>Production froid</t>
  </si>
  <si>
    <t>Cadre de réponse fpour mission minimale</t>
  </si>
  <si>
    <t xml:space="preserve">Forfait minimal Total HT </t>
  </si>
  <si>
    <t>Forfait minimal Total TTC</t>
  </si>
  <si>
    <t>Nbre jours d'intervention MINIMALES</t>
  </si>
  <si>
    <t>7001 à 8000</t>
  </si>
  <si>
    <t>8001 à 9000</t>
  </si>
  <si>
    <t>9001 à 10000</t>
  </si>
  <si>
    <t>10001 à 20000</t>
  </si>
  <si>
    <t>20001 à 30000</t>
  </si>
  <si>
    <t>30001 à 40000</t>
  </si>
  <si>
    <t>40001 à 50000</t>
  </si>
  <si>
    <t>50001 à 60000</t>
  </si>
  <si>
    <t>0 à 7000</t>
  </si>
  <si>
    <t>Total toutes tranches</t>
  </si>
  <si>
    <r>
      <rPr>
        <u/>
        <sz val="11"/>
        <color theme="1"/>
        <rFont val="Calibri"/>
        <family val="2"/>
        <scheme val="minor"/>
      </rPr>
      <t xml:space="preserve">Comment s'élabore le coeffcicent d'adaptation du prix de l'unité d'oeuvre en fonction de la complexité du MGP (à remplir par le Maitre d'ouvrage lors de la passation du MS)
</t>
    </r>
    <r>
      <rPr>
        <sz val="11"/>
        <color theme="1"/>
        <rFont val="Calibri"/>
        <family val="2"/>
        <scheme val="minor"/>
      </rPr>
      <t xml:space="preserve">
1. Définir les thématiques techniques à étudier dans la colonne G (par la liste déroulante : "X" =thématique à étudier dans le cadre du MGP) 
2. Le calcul du coefficient d'adaptation du prix de l'Unité d'oeuvre se réalise automatiquement  dans la case K7 
</t>
    </r>
  </si>
  <si>
    <t>Les calculs se font automatiquement ne remplir que les cellules modifiables
Le soumissionnaire doit indiquer ici le nombre d’heures minimales nécessaires à la réalisation de la mission, quel que soit son niveau de complexité, pour une surface inférieure ou égale à 20 000 m². Cette information permettra de déterminer le seuil plancher des honoraires d’assistance à maîtrise d’ouvrage applicables aux MGP de cette tranche de surface.</t>
  </si>
  <si>
    <r>
      <rPr>
        <u/>
        <sz val="11"/>
        <color theme="1"/>
        <rFont val="Calibri"/>
        <family val="2"/>
        <scheme val="minor"/>
      </rPr>
      <t xml:space="preserve">Comment s'élabore le coeffcicent d'adaptation du prix de l'unité d'oeuvre en fonction de la surface de l'établissement (à remplir par le Maitre d'ouvrage lors de la passation du MS)
</t>
    </r>
    <r>
      <rPr>
        <sz val="11"/>
        <color theme="1"/>
        <rFont val="Calibri"/>
        <family val="2"/>
        <scheme val="minor"/>
      </rPr>
      <t xml:space="preserve">
1. indiquer la surface sur laquelle porte le MGP à lacase J8 ( exemple surface alimentée par la production de chaleur , la surface de la zone réhabilité...)
2. Calcul automatique du coefficient d'adaptation du prix de l'unité d'oeuvre (case J13)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</si>
</sst>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0.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6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justify" vertical="center"/>
    </xf>
    <xf numFmtId="0" fontId="8" fillId="0" borderId="5" xfId="0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15" xfId="0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1" fillId="2" borderId="31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4" borderId="17" xfId="0" applyFont="1" applyFill="1" applyBorder="1"/>
    <xf numFmtId="164" fontId="0" fillId="0" borderId="36" xfId="0" applyNumberFormat="1" applyBorder="1" applyAlignment="1">
      <alignment vertical="center"/>
    </xf>
    <xf numFmtId="0" fontId="8" fillId="0" borderId="16" xfId="0" applyFont="1" applyBorder="1" applyAlignment="1">
      <alignment horizontal="justify" vertical="center"/>
    </xf>
    <xf numFmtId="0" fontId="8" fillId="0" borderId="10" xfId="0" applyFont="1" applyBorder="1" applyAlignment="1">
      <alignment horizontal="justify" vertical="center"/>
    </xf>
    <xf numFmtId="0" fontId="8" fillId="0" borderId="1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0" borderId="31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6" xfId="0" applyBorder="1"/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2" xfId="0" applyBorder="1"/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wrapText="1"/>
    </xf>
    <xf numFmtId="2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44" fontId="0" fillId="0" borderId="0" xfId="1" applyFont="1" applyFill="1"/>
    <xf numFmtId="0" fontId="0" fillId="0" borderId="11" xfId="0" applyBorder="1" applyAlignment="1">
      <alignment wrapText="1"/>
    </xf>
    <xf numFmtId="0" fontId="0" fillId="0" borderId="11" xfId="0" applyBorder="1"/>
    <xf numFmtId="0" fontId="0" fillId="0" borderId="8" xfId="0" applyBorder="1"/>
    <xf numFmtId="0" fontId="0" fillId="10" borderId="9" xfId="0" applyFill="1" applyBorder="1"/>
    <xf numFmtId="0" fontId="0" fillId="10" borderId="0" xfId="0" applyFill="1"/>
    <xf numFmtId="0" fontId="0" fillId="10" borderId="44" xfId="0" applyFill="1" applyBorder="1"/>
    <xf numFmtId="0" fontId="0" fillId="0" borderId="31" xfId="0" applyBorder="1" applyAlignment="1">
      <alignment horizontal="center" vertical="center" wrapText="1"/>
    </xf>
    <xf numFmtId="0" fontId="0" fillId="0" borderId="40" xfId="0" applyBorder="1" applyAlignment="1">
      <alignment wrapText="1"/>
    </xf>
    <xf numFmtId="0" fontId="0" fillId="0" borderId="40" xfId="0" applyBorder="1"/>
    <xf numFmtId="0" fontId="0" fillId="0" borderId="32" xfId="0" applyBorder="1"/>
    <xf numFmtId="0" fontId="0" fillId="9" borderId="9" xfId="0" applyFill="1" applyBorder="1"/>
    <xf numFmtId="0" fontId="0" fillId="10" borderId="48" xfId="0" applyFill="1" applyBorder="1"/>
    <xf numFmtId="0" fontId="0" fillId="10" borderId="49" xfId="0" applyFill="1" applyBorder="1"/>
    <xf numFmtId="0" fontId="0" fillId="10" borderId="50" xfId="0" applyFill="1" applyBorder="1"/>
    <xf numFmtId="0" fontId="12" fillId="0" borderId="18" xfId="0" applyFont="1" applyBorder="1"/>
    <xf numFmtId="2" fontId="13" fillId="0" borderId="32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4" fontId="0" fillId="0" borderId="0" xfId="1" applyFont="1"/>
    <xf numFmtId="0" fontId="0" fillId="10" borderId="9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0" borderId="44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10" borderId="0" xfId="0" applyFill="1" applyAlignment="1">
      <alignment horizontal="center" vertical="center" wrapText="1"/>
    </xf>
    <xf numFmtId="0" fontId="0" fillId="10" borderId="44" xfId="0" applyFill="1" applyBorder="1" applyAlignment="1">
      <alignment horizontal="center" vertical="center" wrapText="1"/>
    </xf>
    <xf numFmtId="0" fontId="0" fillId="10" borderId="48" xfId="0" applyFill="1" applyBorder="1" applyAlignment="1">
      <alignment horizontal="center" vertical="center"/>
    </xf>
    <xf numFmtId="0" fontId="0" fillId="10" borderId="49" xfId="0" applyFill="1" applyBorder="1" applyAlignment="1">
      <alignment horizontal="center" vertical="center"/>
    </xf>
    <xf numFmtId="0" fontId="0" fillId="10" borderId="50" xfId="0" applyFill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 applyAlignment="1">
      <alignment horizontal="center"/>
    </xf>
    <xf numFmtId="1" fontId="0" fillId="0" borderId="10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44" fontId="0" fillId="0" borderId="10" xfId="1" applyFont="1" applyBorder="1" applyAlignment="1">
      <alignment vertical="center"/>
    </xf>
    <xf numFmtId="44" fontId="0" fillId="0" borderId="6" xfId="1" applyFont="1" applyBorder="1" applyAlignment="1">
      <alignment vertical="center"/>
    </xf>
    <xf numFmtId="44" fontId="0" fillId="0" borderId="38" xfId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44" fontId="0" fillId="0" borderId="12" xfId="1" applyFont="1" applyBorder="1" applyAlignment="1">
      <alignment vertical="center"/>
    </xf>
    <xf numFmtId="44" fontId="8" fillId="0" borderId="1" xfId="1" applyFont="1" applyBorder="1" applyAlignment="1">
      <alignment vertical="center"/>
    </xf>
    <xf numFmtId="44" fontId="8" fillId="0" borderId="12" xfId="1" applyFont="1" applyBorder="1" applyAlignment="1">
      <alignment horizontal="justify" vertical="center"/>
    </xf>
    <xf numFmtId="1" fontId="0" fillId="0" borderId="18" xfId="0" applyNumberFormat="1" applyBorder="1" applyAlignment="1">
      <alignment horizontal="center" vertical="center"/>
    </xf>
    <xf numFmtId="2" fontId="4" fillId="0" borderId="0" xfId="0" applyNumberFormat="1" applyFont="1"/>
    <xf numFmtId="2" fontId="1" fillId="0" borderId="0" xfId="0" applyNumberFormat="1" applyFont="1"/>
    <xf numFmtId="2" fontId="1" fillId="2" borderId="11" xfId="0" applyNumberFormat="1" applyFont="1" applyFill="1" applyBorder="1" applyAlignment="1">
      <alignment horizontal="center" vertical="center" wrapText="1"/>
    </xf>
    <xf numFmtId="0" fontId="0" fillId="0" borderId="7" xfId="0" applyBorder="1"/>
    <xf numFmtId="44" fontId="4" fillId="0" borderId="8" xfId="0" applyNumberFormat="1" applyFont="1" applyBorder="1"/>
    <xf numFmtId="44" fontId="0" fillId="0" borderId="22" xfId="1" applyFont="1" applyBorder="1" applyAlignment="1">
      <alignment vertical="center"/>
    </xf>
    <xf numFmtId="44" fontId="0" fillId="0" borderId="11" xfId="1" applyFont="1" applyBorder="1" applyAlignment="1">
      <alignment vertical="center"/>
    </xf>
    <xf numFmtId="44" fontId="0" fillId="0" borderId="0" xfId="0" applyNumberFormat="1"/>
    <xf numFmtId="0" fontId="0" fillId="0" borderId="30" xfId="0" applyBorder="1" applyAlignment="1">
      <alignment horizontal="center" vertical="center" wrapText="1"/>
    </xf>
    <xf numFmtId="1" fontId="8" fillId="0" borderId="52" xfId="0" applyNumberFormat="1" applyFont="1" applyBorder="1" applyAlignment="1">
      <alignment horizontal="center" vertical="center"/>
    </xf>
    <xf numFmtId="44" fontId="8" fillId="0" borderId="52" xfId="1" applyFont="1" applyBorder="1" applyAlignment="1">
      <alignment vertical="center"/>
    </xf>
    <xf numFmtId="44" fontId="8" fillId="0" borderId="38" xfId="1" applyFont="1" applyBorder="1" applyAlignment="1">
      <alignment horizontal="justify" vertical="center"/>
    </xf>
    <xf numFmtId="44" fontId="1" fillId="0" borderId="32" xfId="1" applyFont="1" applyBorder="1"/>
    <xf numFmtId="44" fontId="1" fillId="0" borderId="53" xfId="1" applyFont="1" applyBorder="1"/>
    <xf numFmtId="1" fontId="1" fillId="0" borderId="3" xfId="0" applyNumberFormat="1" applyFont="1" applyBorder="1" applyAlignment="1">
      <alignment horizontal="center"/>
    </xf>
    <xf numFmtId="0" fontId="14" fillId="0" borderId="0" xfId="0" applyFont="1"/>
    <xf numFmtId="44" fontId="14" fillId="0" borderId="0" xfId="1" applyFont="1"/>
    <xf numFmtId="165" fontId="14" fillId="0" borderId="0" xfId="2" applyNumberFormat="1" applyFon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4" xfId="0" applyBorder="1" applyAlignment="1">
      <alignment vertical="center" wrapText="1"/>
    </xf>
    <xf numFmtId="0" fontId="0" fillId="0" borderId="29" xfId="0" applyBorder="1" applyAlignment="1">
      <alignment wrapText="1"/>
    </xf>
    <xf numFmtId="0" fontId="0" fillId="0" borderId="5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44" fontId="0" fillId="0" borderId="11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29" xfId="0" applyNumberFormat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/>
    </xf>
    <xf numFmtId="0" fontId="0" fillId="0" borderId="13" xfId="0" applyBorder="1"/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44" fontId="0" fillId="0" borderId="18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44" fontId="4" fillId="0" borderId="5" xfId="0" applyNumberFormat="1" applyFont="1" applyBorder="1"/>
    <xf numFmtId="44" fontId="4" fillId="0" borderId="6" xfId="0" applyNumberFormat="1" applyFont="1" applyBorder="1"/>
    <xf numFmtId="44" fontId="4" fillId="0" borderId="7" xfId="0" applyNumberFormat="1" applyFont="1" applyBorder="1"/>
    <xf numFmtId="44" fontId="15" fillId="0" borderId="32" xfId="0" applyNumberFormat="1" applyFont="1" applyBorder="1"/>
    <xf numFmtId="44" fontId="15" fillId="0" borderId="31" xfId="0" applyNumberFormat="1" applyFont="1" applyBorder="1"/>
    <xf numFmtId="0" fontId="0" fillId="0" borderId="10" xfId="0" applyFill="1" applyBorder="1"/>
    <xf numFmtId="0" fontId="0" fillId="0" borderId="11" xfId="0" applyFill="1" applyBorder="1"/>
    <xf numFmtId="1" fontId="0" fillId="0" borderId="10" xfId="0" applyNumberFormat="1" applyBorder="1" applyAlignment="1" applyProtection="1">
      <alignment horizontal="center" vertical="center"/>
    </xf>
    <xf numFmtId="44" fontId="0" fillId="0" borderId="22" xfId="1" applyFont="1" applyBorder="1" applyAlignment="1" applyProtection="1">
      <alignment vertical="center"/>
    </xf>
    <xf numFmtId="44" fontId="0" fillId="0" borderId="6" xfId="1" applyFont="1" applyBorder="1" applyAlignment="1" applyProtection="1">
      <alignment vertical="center"/>
    </xf>
    <xf numFmtId="1" fontId="0" fillId="0" borderId="18" xfId="0" applyNumberFormat="1" applyBorder="1" applyAlignment="1" applyProtection="1">
      <alignment horizontal="center" vertical="center"/>
    </xf>
    <xf numFmtId="44" fontId="0" fillId="0" borderId="11" xfId="1" applyFont="1" applyBorder="1" applyAlignment="1" applyProtection="1">
      <alignment vertical="center"/>
    </xf>
    <xf numFmtId="44" fontId="0" fillId="0" borderId="38" xfId="1" applyFont="1" applyBorder="1" applyAlignment="1" applyProtection="1">
      <alignment vertical="center"/>
    </xf>
    <xf numFmtId="2" fontId="0" fillId="9" borderId="10" xfId="0" applyNumberFormat="1" applyFill="1" applyBorder="1" applyAlignment="1" applyProtection="1">
      <alignment vertical="center"/>
      <protection locked="0"/>
    </xf>
    <xf numFmtId="0" fontId="14" fillId="9" borderId="10" xfId="0" applyFont="1" applyFill="1" applyBorder="1" applyAlignment="1" applyProtection="1">
      <alignment horizontal="center" vertical="center"/>
      <protection locked="0"/>
    </xf>
    <xf numFmtId="0" fontId="14" fillId="9" borderId="1" xfId="0" applyFont="1" applyFill="1" applyBorder="1" applyAlignment="1" applyProtection="1">
      <alignment horizontal="center" vertical="center"/>
      <protection locked="0"/>
    </xf>
    <xf numFmtId="0" fontId="14" fillId="9" borderId="11" xfId="0" applyFont="1" applyFill="1" applyBorder="1" applyAlignment="1" applyProtection="1">
      <alignment horizontal="center" vertical="center"/>
      <protection locked="0"/>
    </xf>
    <xf numFmtId="0" fontId="0" fillId="9" borderId="3" xfId="0" applyFill="1" applyBorder="1" applyProtection="1">
      <protection locked="0"/>
    </xf>
    <xf numFmtId="164" fontId="0" fillId="9" borderId="13" xfId="0" applyNumberFormat="1" applyFill="1" applyBorder="1" applyAlignment="1" applyProtection="1">
      <alignment vertical="center"/>
      <protection locked="0"/>
    </xf>
    <xf numFmtId="0" fontId="0" fillId="0" borderId="0" xfId="0" applyAlignment="1">
      <alignment horizontal="center" wrapText="1"/>
    </xf>
    <xf numFmtId="0" fontId="1" fillId="10" borderId="30" xfId="0" applyFont="1" applyFill="1" applyBorder="1" applyAlignment="1">
      <alignment horizontal="center" vertical="center"/>
    </xf>
    <xf numFmtId="0" fontId="1" fillId="10" borderId="33" xfId="0" applyFont="1" applyFill="1" applyBorder="1" applyAlignment="1">
      <alignment horizontal="center" vertical="center"/>
    </xf>
    <xf numFmtId="0" fontId="1" fillId="10" borderId="20" xfId="0" applyFont="1" applyFill="1" applyBorder="1" applyAlignment="1">
      <alignment horizontal="center" vertical="center"/>
    </xf>
    <xf numFmtId="0" fontId="0" fillId="10" borderId="0" xfId="0" applyFill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0" fontId="0" fillId="10" borderId="14" xfId="0" applyFill="1" applyBorder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10" borderId="44" xfId="0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/>
    </xf>
    <xf numFmtId="0" fontId="1" fillId="4" borderId="3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33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6" fillId="5" borderId="30" xfId="0" applyFont="1" applyFill="1" applyBorder="1" applyAlignment="1">
      <alignment horizontal="left" vertical="center"/>
    </xf>
    <xf numFmtId="0" fontId="6" fillId="5" borderId="33" xfId="0" applyFont="1" applyFill="1" applyBorder="1" applyAlignment="1">
      <alignment horizontal="left" vertical="center"/>
    </xf>
    <xf numFmtId="0" fontId="6" fillId="5" borderId="20" xfId="0" applyFont="1" applyFill="1" applyBorder="1" applyAlignment="1">
      <alignment horizontal="left" vertical="center"/>
    </xf>
    <xf numFmtId="2" fontId="1" fillId="2" borderId="22" xfId="0" applyNumberFormat="1" applyFont="1" applyFill="1" applyBorder="1" applyAlignment="1">
      <alignment horizontal="center" vertical="center" wrapText="1"/>
    </xf>
    <xf numFmtId="2" fontId="1" fillId="2" borderId="25" xfId="0" applyNumberFormat="1" applyFont="1" applyFill="1" applyBorder="1" applyAlignment="1">
      <alignment horizontal="center" vertical="center" wrapText="1"/>
    </xf>
    <xf numFmtId="2" fontId="1" fillId="2" borderId="23" xfId="0" applyNumberFormat="1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/>
    </xf>
    <xf numFmtId="2" fontId="1" fillId="2" borderId="22" xfId="0" applyNumberFormat="1" applyFont="1" applyFill="1" applyBorder="1" applyAlignment="1">
      <alignment horizontal="center"/>
    </xf>
    <xf numFmtId="2" fontId="1" fillId="2" borderId="23" xfId="0" applyNumberFormat="1" applyFont="1" applyFill="1" applyBorder="1" applyAlignment="1">
      <alignment horizontal="center"/>
    </xf>
    <xf numFmtId="0" fontId="8" fillId="0" borderId="21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21" xfId="0" applyNumberFormat="1" applyFont="1" applyFill="1" applyBorder="1" applyAlignment="1">
      <alignment horizontal="center" vertical="center" wrapText="1"/>
    </xf>
    <xf numFmtId="2" fontId="1" fillId="2" borderId="24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6" fillId="7" borderId="0" xfId="0" applyFont="1" applyFill="1" applyAlignment="1">
      <alignment horizontal="left" vertical="center" wrapText="1"/>
    </xf>
    <xf numFmtId="0" fontId="6" fillId="7" borderId="14" xfId="0" applyFont="1" applyFill="1" applyBorder="1" applyAlignment="1">
      <alignment horizontal="left" vertical="center" wrapText="1"/>
    </xf>
    <xf numFmtId="44" fontId="1" fillId="3" borderId="19" xfId="1" applyFont="1" applyFill="1" applyBorder="1" applyAlignment="1">
      <alignment horizontal="center" vertical="center" wrapText="1"/>
    </xf>
    <xf numFmtId="44" fontId="1" fillId="3" borderId="51" xfId="1" applyFont="1" applyFill="1" applyBorder="1" applyAlignment="1">
      <alignment horizontal="center" vertical="center" wrapText="1"/>
    </xf>
    <xf numFmtId="1" fontId="1" fillId="8" borderId="2" xfId="0" applyNumberFormat="1" applyFont="1" applyFill="1" applyBorder="1" applyAlignment="1">
      <alignment horizontal="center" vertical="center" wrapText="1"/>
    </xf>
    <xf numFmtId="1" fontId="1" fillId="8" borderId="48" xfId="0" applyNumberFormat="1" applyFont="1" applyFill="1" applyBorder="1" applyAlignment="1">
      <alignment horizontal="center" vertical="center" wrapText="1"/>
    </xf>
    <xf numFmtId="44" fontId="1" fillId="3" borderId="14" xfId="1" applyFont="1" applyFill="1" applyBorder="1" applyAlignment="1">
      <alignment horizontal="center" vertical="center" wrapText="1"/>
    </xf>
    <xf numFmtId="44" fontId="1" fillId="3" borderId="50" xfId="1" applyFont="1" applyFill="1" applyBorder="1" applyAlignment="1">
      <alignment horizontal="center" vertical="center" wrapText="1"/>
    </xf>
    <xf numFmtId="0" fontId="0" fillId="10" borderId="48" xfId="0" applyFill="1" applyBorder="1" applyAlignment="1">
      <alignment horizontal="center" vertical="center" wrapText="1"/>
    </xf>
    <xf numFmtId="0" fontId="0" fillId="10" borderId="49" xfId="0" applyFill="1" applyBorder="1" applyAlignment="1">
      <alignment horizontal="center" vertical="center" wrapText="1"/>
    </xf>
    <xf numFmtId="0" fontId="0" fillId="10" borderId="50" xfId="0" applyFill="1" applyBorder="1" applyAlignment="1">
      <alignment horizontal="center" vertical="center" wrapText="1"/>
    </xf>
    <xf numFmtId="0" fontId="0" fillId="10" borderId="0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/>
    </xf>
    <xf numFmtId="0" fontId="1" fillId="10" borderId="33" xfId="0" applyFont="1" applyFill="1" applyBorder="1" applyAlignment="1">
      <alignment horizontal="center"/>
    </xf>
    <xf numFmtId="0" fontId="1" fillId="10" borderId="20" xfId="0" applyFont="1" applyFill="1" applyBorder="1" applyAlignment="1">
      <alignment horizontal="center"/>
    </xf>
    <xf numFmtId="0" fontId="0" fillId="10" borderId="0" xfId="0" applyFill="1" applyAlignment="1">
      <alignment horizontal="center" vertical="center"/>
    </xf>
    <xf numFmtId="0" fontId="0" fillId="10" borderId="44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10" borderId="0" xfId="0" applyFill="1" applyAlignment="1">
      <alignment horizontal="left" vertical="center" wrapText="1"/>
    </xf>
    <xf numFmtId="0" fontId="0" fillId="10" borderId="44" xfId="0" applyFill="1" applyBorder="1" applyAlignment="1">
      <alignment horizontal="left" vertical="center" wrapText="1"/>
    </xf>
    <xf numFmtId="0" fontId="15" fillId="0" borderId="31" xfId="0" applyFont="1" applyBorder="1" applyAlignment="1">
      <alignment horizontal="center"/>
    </xf>
    <xf numFmtId="0" fontId="15" fillId="0" borderId="41" xfId="0" applyFont="1" applyBorder="1" applyAlignment="1">
      <alignment horizontal="center"/>
    </xf>
    <xf numFmtId="0" fontId="0" fillId="11" borderId="2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0" fillId="11" borderId="9" xfId="0" applyFill="1" applyBorder="1" applyAlignment="1">
      <alignment horizontal="center" vertical="center" wrapText="1"/>
    </xf>
    <xf numFmtId="0" fontId="0" fillId="11" borderId="0" xfId="0" applyFill="1" applyAlignment="1">
      <alignment horizontal="center" vertical="center" wrapText="1"/>
    </xf>
    <xf numFmtId="0" fontId="0" fillId="11" borderId="44" xfId="0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99770</xdr:colOff>
      <xdr:row>0</xdr:row>
      <xdr:rowOff>54831</xdr:rowOff>
    </xdr:from>
    <xdr:to>
      <xdr:col>0</xdr:col>
      <xdr:colOff>990600</xdr:colOff>
      <xdr:row>2</xdr:row>
      <xdr:rowOff>172002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84F54A7-D8F9-4A36-9B03-0515A204F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70" y="54831"/>
          <a:ext cx="890830" cy="5362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99770</xdr:colOff>
      <xdr:row>0</xdr:row>
      <xdr:rowOff>54831</xdr:rowOff>
    </xdr:from>
    <xdr:to>
      <xdr:col>1</xdr:col>
      <xdr:colOff>1025525</xdr:colOff>
      <xdr:row>2</xdr:row>
      <xdr:rowOff>151932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58555E1-B9B4-4F0B-B488-1610F02E8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770" y="54831"/>
          <a:ext cx="916230" cy="516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99770</xdr:colOff>
      <xdr:row>0</xdr:row>
      <xdr:rowOff>54831</xdr:rowOff>
    </xdr:from>
    <xdr:to>
      <xdr:col>1</xdr:col>
      <xdr:colOff>1025525</xdr:colOff>
      <xdr:row>2</xdr:row>
      <xdr:rowOff>151932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0A5A7D-0BF4-4AFF-9B27-D047436D1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8220" y="54831"/>
          <a:ext cx="925755" cy="52890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6A32E-C7B5-4C95-8479-71BC96C43449}">
  <sheetPr>
    <pageSetUpPr fitToPage="1"/>
  </sheetPr>
  <dimension ref="A1:N21"/>
  <sheetViews>
    <sheetView tabSelected="1" topLeftCell="A10" zoomScale="86" zoomScaleNormal="86" workbookViewId="0">
      <selection activeCell="C16" sqref="C16"/>
    </sheetView>
  </sheetViews>
  <sheetFormatPr baseColWidth="10" defaultRowHeight="14.5" x14ac:dyDescent="0.35"/>
  <cols>
    <col min="1" max="1" width="49.54296875" customWidth="1"/>
    <col min="2" max="2" width="15.7265625" customWidth="1"/>
    <col min="3" max="3" width="25.54296875" customWidth="1"/>
    <col min="4" max="4" width="26.1796875" customWidth="1"/>
  </cols>
  <sheetData>
    <row r="1" spans="1:14" ht="18.5" x14ac:dyDescent="0.45">
      <c r="C1" s="80" t="s">
        <v>9</v>
      </c>
      <c r="D1" s="67"/>
      <c r="E1" s="67"/>
      <c r="F1" s="67"/>
      <c r="G1" s="67"/>
      <c r="H1" s="67"/>
      <c r="I1" s="67"/>
      <c r="J1" s="67"/>
      <c r="K1" s="68"/>
      <c r="L1" s="57"/>
    </row>
    <row r="2" spans="1:14" x14ac:dyDescent="0.35">
      <c r="C2" s="67"/>
      <c r="D2" s="67"/>
      <c r="E2" s="67"/>
      <c r="F2" s="67"/>
      <c r="G2" s="67"/>
      <c r="H2" s="67"/>
      <c r="I2" s="67"/>
      <c r="J2" s="67"/>
      <c r="K2" s="68"/>
      <c r="L2" s="57"/>
    </row>
    <row r="3" spans="1:14" x14ac:dyDescent="0.35">
      <c r="C3" s="81"/>
      <c r="D3" s="142" t="s">
        <v>34</v>
      </c>
      <c r="E3" s="142"/>
      <c r="F3" s="142"/>
      <c r="G3" s="142"/>
      <c r="H3" s="142"/>
      <c r="I3" s="142"/>
      <c r="J3" s="142"/>
      <c r="K3" s="142"/>
      <c r="L3" s="142"/>
    </row>
    <row r="4" spans="1:14" x14ac:dyDescent="0.35">
      <c r="C4" s="67"/>
      <c r="D4" s="67"/>
      <c r="E4" s="67"/>
      <c r="F4" s="67"/>
      <c r="G4" s="67"/>
      <c r="H4" s="67"/>
      <c r="I4" s="67"/>
      <c r="J4" s="67"/>
      <c r="K4" s="68"/>
      <c r="L4" s="57"/>
    </row>
    <row r="7" spans="1:14" x14ac:dyDescent="0.35">
      <c r="A7" s="2" t="s">
        <v>95</v>
      </c>
      <c r="B7" s="2"/>
    </row>
    <row r="8" spans="1:14" x14ac:dyDescent="0.35">
      <c r="A8" s="2"/>
      <c r="B8" s="2"/>
    </row>
    <row r="9" spans="1:14" x14ac:dyDescent="0.35">
      <c r="A9" s="4" t="s">
        <v>7</v>
      </c>
      <c r="B9" s="4"/>
    </row>
    <row r="10" spans="1:14" ht="15" thickBot="1" x14ac:dyDescent="0.4"/>
    <row r="11" spans="1:14" s="5" customFormat="1" ht="57" customHeight="1" thickBot="1" x14ac:dyDescent="0.4">
      <c r="A11" s="156" t="s">
        <v>5</v>
      </c>
      <c r="B11" s="157"/>
      <c r="C11" s="12" t="s">
        <v>18</v>
      </c>
      <c r="D11" s="13" t="s">
        <v>19</v>
      </c>
    </row>
    <row r="12" spans="1:14" ht="24" customHeight="1" thickBot="1" x14ac:dyDescent="0.4">
      <c r="A12" s="158" t="str">
        <f>'Lot 1_Missions'!D8</f>
        <v>Chef de projet expert</v>
      </c>
      <c r="B12" s="159"/>
      <c r="C12" s="141"/>
      <c r="D12" s="15">
        <f>C12*1.2</f>
        <v>0</v>
      </c>
      <c r="I12" s="143" t="s">
        <v>47</v>
      </c>
      <c r="J12" s="144"/>
      <c r="K12" s="144"/>
      <c r="L12" s="144"/>
      <c r="M12" s="144"/>
      <c r="N12" s="145"/>
    </row>
    <row r="13" spans="1:14" ht="24" customHeight="1" x14ac:dyDescent="0.35">
      <c r="A13" s="154" t="s">
        <v>29</v>
      </c>
      <c r="B13" s="14" t="s">
        <v>1</v>
      </c>
      <c r="C13" s="141"/>
      <c r="D13" s="10">
        <f t="shared" ref="D13:D19" si="0">C13*1.2</f>
        <v>0</v>
      </c>
      <c r="I13" s="147" t="s">
        <v>93</v>
      </c>
      <c r="J13" s="148"/>
      <c r="K13" s="148"/>
      <c r="L13" s="148"/>
      <c r="M13" s="148"/>
      <c r="N13" s="149"/>
    </row>
    <row r="14" spans="1:14" ht="24" customHeight="1" x14ac:dyDescent="0.35">
      <c r="A14" s="155"/>
      <c r="B14" s="14" t="s">
        <v>30</v>
      </c>
      <c r="C14" s="141"/>
      <c r="D14" s="10">
        <f t="shared" si="0"/>
        <v>0</v>
      </c>
      <c r="I14" s="150"/>
      <c r="J14" s="146"/>
      <c r="K14" s="146"/>
      <c r="L14" s="146"/>
      <c r="M14" s="146"/>
      <c r="N14" s="151"/>
    </row>
    <row r="15" spans="1:14" ht="24" customHeight="1" x14ac:dyDescent="0.35">
      <c r="A15" s="154" t="str">
        <f>'Lot 1_Missions'!G8</f>
        <v xml:space="preserve">Technicien </v>
      </c>
      <c r="B15" s="14" t="s">
        <v>1</v>
      </c>
      <c r="C15" s="141"/>
      <c r="D15" s="10">
        <f t="shared" si="0"/>
        <v>0</v>
      </c>
      <c r="I15" s="61"/>
      <c r="J15" s="146" t="s">
        <v>84</v>
      </c>
      <c r="K15" s="146"/>
      <c r="L15" s="62"/>
      <c r="M15" s="62"/>
      <c r="N15" s="63"/>
    </row>
    <row r="16" spans="1:14" ht="24" customHeight="1" thickBot="1" x14ac:dyDescent="0.4">
      <c r="A16" s="155"/>
      <c r="B16" s="14" t="s">
        <v>30</v>
      </c>
      <c r="C16" s="141"/>
      <c r="D16" s="10">
        <f t="shared" si="0"/>
        <v>0</v>
      </c>
      <c r="I16" s="64"/>
      <c r="J16" s="65"/>
      <c r="K16" s="65"/>
      <c r="L16" s="65"/>
      <c r="M16" s="65"/>
      <c r="N16" s="66"/>
    </row>
    <row r="17" spans="1:4" ht="24" customHeight="1" x14ac:dyDescent="0.35">
      <c r="A17" s="160" t="s">
        <v>28</v>
      </c>
      <c r="B17" s="161"/>
      <c r="C17" s="141"/>
      <c r="D17" s="10">
        <f t="shared" si="0"/>
        <v>0</v>
      </c>
    </row>
    <row r="18" spans="1:4" ht="24" customHeight="1" x14ac:dyDescent="0.35">
      <c r="A18" s="160" t="str">
        <f>'Lot 1_Missions'!J8</f>
        <v>Consultant financier</v>
      </c>
      <c r="B18" s="161"/>
      <c r="C18" s="141"/>
      <c r="D18" s="10">
        <f t="shared" si="0"/>
        <v>0</v>
      </c>
    </row>
    <row r="19" spans="1:4" ht="24" customHeight="1" thickBot="1" x14ac:dyDescent="0.4">
      <c r="A19" s="152" t="str">
        <f>'Lot 1_Missions'!K8</f>
        <v>Consultant juridique</v>
      </c>
      <c r="B19" s="153"/>
      <c r="C19" s="141"/>
      <c r="D19" s="11">
        <f t="shared" si="0"/>
        <v>0</v>
      </c>
    </row>
    <row r="21" spans="1:4" x14ac:dyDescent="0.35">
      <c r="A21" s="1" t="s">
        <v>20</v>
      </c>
      <c r="B21" s="1"/>
    </row>
  </sheetData>
  <sheetProtection algorithmName="SHA-512" hashValue="qaMiPN/SHmjV9yLSZYzybkMipcHh0PGq9PFAL0JFAjUW+vFE3t6BU1NDnVJJfXLdMreakiIiZU1HEpoMeUpDOg==" saltValue="b9ttW3bOgIYTXDUCMVRMsA==" spinCount="100000" sheet="1" objects="1" scenarios="1" selectLockedCells="1"/>
  <mergeCells count="11">
    <mergeCell ref="D3:L3"/>
    <mergeCell ref="I12:N12"/>
    <mergeCell ref="J15:K15"/>
    <mergeCell ref="I13:N14"/>
    <mergeCell ref="A19:B19"/>
    <mergeCell ref="A13:A14"/>
    <mergeCell ref="A15:A16"/>
    <mergeCell ref="A11:B11"/>
    <mergeCell ref="A12:B12"/>
    <mergeCell ref="A17:B17"/>
    <mergeCell ref="A18:B18"/>
  </mergeCells>
  <pageMargins left="0.7" right="0.7" top="0.75" bottom="0.75" header="0.3" footer="0.3"/>
  <pageSetup paperSize="9" scale="66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A4A4B-CA3A-4DAD-A83E-EB9ACB05EDF6}">
  <sheetPr>
    <pageSetUpPr fitToPage="1"/>
  </sheetPr>
  <dimension ref="A1:V20"/>
  <sheetViews>
    <sheetView topLeftCell="C1" zoomScale="55" zoomScaleNormal="55" workbookViewId="0">
      <selection activeCell="G19" sqref="G19"/>
    </sheetView>
  </sheetViews>
  <sheetFormatPr baseColWidth="10" defaultRowHeight="14.5" x14ac:dyDescent="0.35"/>
  <cols>
    <col min="1" max="1" width="4.453125" style="8" customWidth="1"/>
    <col min="2" max="2" width="63" customWidth="1"/>
    <col min="3" max="3" width="37.81640625" customWidth="1"/>
    <col min="4" max="11" width="15.453125" style="67" customWidth="1"/>
    <col min="12" max="12" width="17.54296875" style="68" customWidth="1"/>
    <col min="13" max="13" width="20" style="57" customWidth="1"/>
    <col min="14" max="14" width="19.81640625" style="57" customWidth="1"/>
  </cols>
  <sheetData>
    <row r="1" spans="1:22" ht="18.5" x14ac:dyDescent="0.45">
      <c r="D1" s="80" t="s">
        <v>9</v>
      </c>
    </row>
    <row r="3" spans="1:22" x14ac:dyDescent="0.35">
      <c r="D3" s="81"/>
      <c r="E3" s="142" t="s">
        <v>34</v>
      </c>
      <c r="F3" s="142"/>
      <c r="G3" s="142"/>
      <c r="H3" s="142"/>
      <c r="I3" s="142"/>
      <c r="J3" s="142"/>
      <c r="K3" s="142"/>
      <c r="L3" s="142"/>
      <c r="M3" s="142"/>
    </row>
    <row r="6" spans="1:22" ht="15" thickBot="1" x14ac:dyDescent="0.4"/>
    <row r="7" spans="1:22" ht="15" thickBot="1" x14ac:dyDescent="0.4">
      <c r="B7" s="3" t="s">
        <v>6</v>
      </c>
      <c r="C7" s="3"/>
      <c r="D7" s="169" t="s">
        <v>0</v>
      </c>
      <c r="E7" s="170"/>
      <c r="F7" s="170"/>
      <c r="G7" s="170"/>
      <c r="H7" s="170"/>
      <c r="I7" s="170"/>
      <c r="J7" s="170"/>
      <c r="K7" s="171"/>
    </row>
    <row r="8" spans="1:22" ht="30.75" customHeight="1" x14ac:dyDescent="0.35">
      <c r="D8" s="180" t="s">
        <v>33</v>
      </c>
      <c r="E8" s="179" t="s">
        <v>31</v>
      </c>
      <c r="F8" s="179"/>
      <c r="G8" s="179" t="s">
        <v>32</v>
      </c>
      <c r="H8" s="179"/>
      <c r="I8" s="165" t="s">
        <v>28</v>
      </c>
      <c r="J8" s="165" t="s">
        <v>10</v>
      </c>
      <c r="K8" s="167" t="s">
        <v>11</v>
      </c>
      <c r="L8" s="188" t="s">
        <v>2</v>
      </c>
      <c r="M8" s="186" t="s">
        <v>3</v>
      </c>
      <c r="N8" s="190" t="s">
        <v>4</v>
      </c>
    </row>
    <row r="9" spans="1:22" ht="15" thickBot="1" x14ac:dyDescent="0.4">
      <c r="D9" s="181"/>
      <c r="E9" s="82" t="s">
        <v>1</v>
      </c>
      <c r="F9" s="82" t="s">
        <v>30</v>
      </c>
      <c r="G9" s="82" t="s">
        <v>1</v>
      </c>
      <c r="H9" s="82" t="s">
        <v>30</v>
      </c>
      <c r="I9" s="166"/>
      <c r="J9" s="166"/>
      <c r="K9" s="168"/>
      <c r="L9" s="189"/>
      <c r="M9" s="187"/>
      <c r="N9" s="191"/>
    </row>
    <row r="10" spans="1:22" ht="30.65" customHeight="1" thickBot="1" x14ac:dyDescent="0.4">
      <c r="A10" s="9" t="s">
        <v>8</v>
      </c>
      <c r="B10" s="182" t="s">
        <v>69</v>
      </c>
      <c r="C10" s="183"/>
      <c r="D10" s="184"/>
      <c r="E10" s="184"/>
      <c r="F10" s="184"/>
      <c r="G10" s="184"/>
      <c r="H10" s="184"/>
      <c r="I10" s="184"/>
      <c r="J10" s="184"/>
      <c r="K10" s="184"/>
      <c r="L10" s="183"/>
      <c r="M10" s="183"/>
      <c r="N10" s="185"/>
      <c r="Q10" s="143" t="s">
        <v>47</v>
      </c>
      <c r="R10" s="144"/>
      <c r="S10" s="144"/>
      <c r="T10" s="144"/>
      <c r="U10" s="144"/>
      <c r="V10" s="145"/>
    </row>
    <row r="11" spans="1:22" ht="30.65" customHeight="1" thickBot="1" x14ac:dyDescent="0.4">
      <c r="B11" s="177" t="s">
        <v>27</v>
      </c>
      <c r="C11" s="7" t="s">
        <v>12</v>
      </c>
      <c r="D11" s="136"/>
      <c r="E11" s="136"/>
      <c r="F11" s="136"/>
      <c r="G11" s="136"/>
      <c r="H11" s="136"/>
      <c r="I11" s="136"/>
      <c r="J11" s="136"/>
      <c r="K11" s="136"/>
      <c r="L11" s="130">
        <f>SUM(D11:K11)</f>
        <v>0</v>
      </c>
      <c r="M11" s="131">
        <f>D11*'Lot 1_Prix journée Système'!$C$12+'Lot 1_Missions'!E11*'Lot 1_Prix journée Système'!$C$13+'Lot 1_Missions'!F11*'Lot 1_Prix journée Système'!$C$14+'Lot 1_Missions'!G11*'Lot 1_Prix journée Système'!$C$15+'Lot 1_Missions'!H11*'Lot 1_Prix journée Système'!$C$16+'Lot 1_Missions'!I11*'Lot 1_Prix journée Système'!$C$17+'Lot 1_Missions'!J11*'Lot 1_Prix journée Système'!$C$18+'Lot 1_Missions'!K11*'Lot 1_Prix journée Système'!$C$19</f>
        <v>0</v>
      </c>
      <c r="N11" s="132">
        <f>M11*1.2</f>
        <v>0</v>
      </c>
      <c r="Q11" s="147" t="s">
        <v>93</v>
      </c>
      <c r="R11" s="148"/>
      <c r="S11" s="148"/>
      <c r="T11" s="148"/>
      <c r="U11" s="148"/>
      <c r="V11" s="149"/>
    </row>
    <row r="12" spans="1:22" ht="30.65" customHeight="1" thickBot="1" x14ac:dyDescent="0.4">
      <c r="A12" s="9"/>
      <c r="B12" s="178"/>
      <c r="C12" s="16" t="s">
        <v>13</v>
      </c>
      <c r="D12" s="136"/>
      <c r="E12" s="136"/>
      <c r="F12" s="136"/>
      <c r="G12" s="136"/>
      <c r="H12" s="136"/>
      <c r="I12" s="136"/>
      <c r="J12" s="136"/>
      <c r="K12" s="136"/>
      <c r="L12" s="133">
        <f>SUM(D12:K12)</f>
        <v>0</v>
      </c>
      <c r="M12" s="134">
        <f>D12*'Lot 1_Prix journée Système'!$C$12+'Lot 1_Missions'!E12*'Lot 1_Prix journée Système'!$C$13+'Lot 1_Missions'!F12*'Lot 1_Prix journée Système'!$C$14+'Lot 1_Missions'!G12*'Lot 1_Prix journée Système'!$C$15+'Lot 1_Missions'!H12*'Lot 1_Prix journée Système'!$C$16+'Lot 1_Missions'!I12*'Lot 1_Prix journée Système'!$C$17+'Lot 1_Missions'!J12*'Lot 1_Prix journée Système'!$C$18+'Lot 1_Missions'!K12*'Lot 1_Prix journée Système'!$C$19</f>
        <v>0</v>
      </c>
      <c r="N12" s="135">
        <f>M12*1.2</f>
        <v>0</v>
      </c>
      <c r="Q12" s="150"/>
      <c r="R12" s="146"/>
      <c r="S12" s="146"/>
      <c r="T12" s="146"/>
      <c r="U12" s="146"/>
      <c r="V12" s="151"/>
    </row>
    <row r="13" spans="1:22" ht="30.65" customHeight="1" thickBot="1" x14ac:dyDescent="0.4">
      <c r="A13" s="8" t="s">
        <v>21</v>
      </c>
      <c r="B13" s="162" t="s">
        <v>22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4"/>
      <c r="Q13" s="61"/>
      <c r="R13" s="146" t="s">
        <v>84</v>
      </c>
      <c r="S13" s="146"/>
      <c r="T13" s="62"/>
      <c r="U13" s="62"/>
      <c r="V13" s="63"/>
    </row>
    <row r="14" spans="1:22" ht="30.65" customHeight="1" thickBot="1" x14ac:dyDescent="0.4">
      <c r="A14" s="9"/>
      <c r="B14" s="172" t="s">
        <v>14</v>
      </c>
      <c r="C14" s="17" t="s">
        <v>15</v>
      </c>
      <c r="D14" s="136"/>
      <c r="E14" s="136"/>
      <c r="F14" s="136"/>
      <c r="G14" s="136"/>
      <c r="H14" s="136"/>
      <c r="I14" s="136"/>
      <c r="J14" s="136"/>
      <c r="K14" s="136"/>
      <c r="L14" s="69">
        <f t="shared" ref="L14:L19" si="0">SUM(D14:K14)</f>
        <v>0</v>
      </c>
      <c r="M14" s="72">
        <f>D14*'Lot 1_Prix journée Système'!$C$12+'Lot 1_Missions'!E14*'Lot 1_Prix journée Système'!$C$13+'Lot 1_Missions'!F14*'Lot 1_Prix journée Système'!$C$14+'Lot 1_Missions'!G14*'Lot 1_Prix journée Système'!$C$15+'Lot 1_Missions'!H14*'Lot 1_Prix journée Système'!$C$16+'Lot 1_Missions'!I14*'Lot 1_Prix journée Système'!$C$17+'Lot 1_Missions'!J14*'Lot 1_Prix journée Système'!$C$18+'Lot 1_Missions'!K14*'Lot 1_Prix journée Système'!$C$19</f>
        <v>0</v>
      </c>
      <c r="N14" s="73">
        <f t="shared" ref="N14:N19" si="1">M14*1.2</f>
        <v>0</v>
      </c>
      <c r="Q14" s="64"/>
      <c r="R14" s="65"/>
      <c r="S14" s="65"/>
      <c r="T14" s="65"/>
      <c r="U14" s="65"/>
      <c r="V14" s="66"/>
    </row>
    <row r="15" spans="1:22" ht="30.65" customHeight="1" thickBot="1" x14ac:dyDescent="0.4">
      <c r="A15" s="9"/>
      <c r="B15" s="173"/>
      <c r="C15" s="6" t="s">
        <v>16</v>
      </c>
      <c r="D15" s="136"/>
      <c r="E15" s="136"/>
      <c r="F15" s="136"/>
      <c r="G15" s="136"/>
      <c r="H15" s="136"/>
      <c r="I15" s="136"/>
      <c r="J15" s="136"/>
      <c r="K15" s="136"/>
      <c r="L15" s="70">
        <f t="shared" si="0"/>
        <v>0</v>
      </c>
      <c r="M15" s="75">
        <f>D15*'Lot 1_Prix journée Système'!$C$12+'Lot 1_Missions'!E15*'Lot 1_Prix journée Système'!$C$13+'Lot 1_Missions'!F15*'Lot 1_Prix journée Système'!$C$14+'Lot 1_Missions'!G15*'Lot 1_Prix journée Système'!$C$15+'Lot 1_Missions'!H15*'Lot 1_Prix journée Système'!$C$16+'Lot 1_Missions'!I15*'Lot 1_Prix journée Système'!$C$17+'Lot 1_Missions'!J15*'Lot 1_Prix journée Système'!$C$18+'Lot 1_Missions'!K15*'Lot 1_Prix journée Système'!$C$19</f>
        <v>0</v>
      </c>
      <c r="N15" s="76">
        <f t="shared" si="1"/>
        <v>0</v>
      </c>
    </row>
    <row r="16" spans="1:22" ht="30.65" customHeight="1" thickBot="1" x14ac:dyDescent="0.4">
      <c r="A16" s="9"/>
      <c r="B16" s="174"/>
      <c r="C16" s="6" t="s">
        <v>17</v>
      </c>
      <c r="D16" s="136"/>
      <c r="E16" s="136"/>
      <c r="F16" s="136"/>
      <c r="G16" s="136"/>
      <c r="H16" s="136"/>
      <c r="I16" s="136"/>
      <c r="J16" s="136"/>
      <c r="K16" s="136"/>
      <c r="L16" s="70">
        <f t="shared" si="0"/>
        <v>0</v>
      </c>
      <c r="M16" s="75">
        <f>D16*'Lot 1_Prix journée Système'!$C$12+'Lot 1_Missions'!E16*'Lot 1_Prix journée Système'!$C$13+'Lot 1_Missions'!F16*'Lot 1_Prix journée Système'!$C$14+'Lot 1_Missions'!G16*'Lot 1_Prix journée Système'!$C$15+'Lot 1_Missions'!H16*'Lot 1_Prix journée Système'!$C$16+'Lot 1_Missions'!I16*'Lot 1_Prix journée Système'!$C$17+'Lot 1_Missions'!J16*'Lot 1_Prix journée Système'!$C$18+'Lot 1_Missions'!K16*'Lot 1_Prix journée Système'!$C$19</f>
        <v>0</v>
      </c>
      <c r="N16" s="76">
        <f t="shared" si="1"/>
        <v>0</v>
      </c>
    </row>
    <row r="17" spans="2:14" ht="30.65" customHeight="1" thickBot="1" x14ac:dyDescent="0.4">
      <c r="B17" s="175" t="s">
        <v>23</v>
      </c>
      <c r="C17" s="6" t="s">
        <v>24</v>
      </c>
      <c r="D17" s="136"/>
      <c r="E17" s="136"/>
      <c r="F17" s="136"/>
      <c r="G17" s="136"/>
      <c r="H17" s="136"/>
      <c r="I17" s="136"/>
      <c r="J17" s="136"/>
      <c r="K17" s="136"/>
      <c r="L17" s="71">
        <f t="shared" si="0"/>
        <v>0</v>
      </c>
      <c r="M17" s="77">
        <f>D17*'Lot 1_Prix journée Système'!$C$12+'Lot 1_Missions'!E17*'Lot 1_Prix journée Système'!$C$13+'Lot 1_Missions'!F17*'Lot 1_Prix journée Système'!$C$14+'Lot 1_Missions'!G17*'Lot 1_Prix journée Système'!$C$15+'Lot 1_Missions'!H17*'Lot 1_Prix journée Système'!$C$16+'Lot 1_Missions'!I17*'Lot 1_Prix journée Système'!$C$17+'Lot 1_Missions'!J17*'Lot 1_Prix journée Système'!$C$18+'Lot 1_Missions'!K17*'Lot 1_Prix journée Système'!$C$19</f>
        <v>0</v>
      </c>
      <c r="N17" s="78">
        <f t="shared" si="1"/>
        <v>0</v>
      </c>
    </row>
    <row r="18" spans="2:14" ht="29.5" thickBot="1" x14ac:dyDescent="0.4">
      <c r="B18" s="173"/>
      <c r="C18" s="6" t="s">
        <v>25</v>
      </c>
      <c r="D18" s="136"/>
      <c r="E18" s="136"/>
      <c r="F18" s="136"/>
      <c r="G18" s="136"/>
      <c r="H18" s="136"/>
      <c r="I18" s="136"/>
      <c r="J18" s="136"/>
      <c r="K18" s="136"/>
      <c r="L18" s="71">
        <f t="shared" si="0"/>
        <v>0</v>
      </c>
      <c r="M18" s="77">
        <f>D18*'Lot 1_Prix journée Système'!$C$12+'Lot 1_Missions'!E18*'Lot 1_Prix journée Système'!$C$13+'Lot 1_Missions'!F18*'Lot 1_Prix journée Système'!$C$14+'Lot 1_Missions'!G18*'Lot 1_Prix journée Système'!$C$15+'Lot 1_Missions'!H18*'Lot 1_Prix journée Système'!$C$16+'Lot 1_Missions'!I18*'Lot 1_Prix journée Système'!$C$17+'Lot 1_Missions'!J18*'Lot 1_Prix journée Système'!$C$18+'Lot 1_Missions'!K18*'Lot 1_Prix journée Système'!$C$19</f>
        <v>0</v>
      </c>
      <c r="N18" s="78">
        <f t="shared" si="1"/>
        <v>0</v>
      </c>
    </row>
    <row r="19" spans="2:14" ht="44" thickBot="1" x14ac:dyDescent="0.4">
      <c r="B19" s="176"/>
      <c r="C19" s="18" t="s">
        <v>26</v>
      </c>
      <c r="D19" s="136"/>
      <c r="E19" s="136"/>
      <c r="F19" s="136"/>
      <c r="G19" s="136"/>
      <c r="H19" s="136"/>
      <c r="I19" s="136"/>
      <c r="J19" s="136"/>
      <c r="K19" s="136"/>
      <c r="L19" s="89">
        <f t="shared" si="0"/>
        <v>0</v>
      </c>
      <c r="M19" s="90">
        <f>D19*'Lot 1_Prix journée Système'!$C$12+'Lot 1_Missions'!E19*'Lot 1_Prix journée Système'!$C$13+'Lot 1_Missions'!F19*'Lot 1_Prix journée Système'!$C$14+'Lot 1_Missions'!G19*'Lot 1_Prix journée Système'!$C$15+'Lot 1_Missions'!H19*'Lot 1_Prix journée Système'!$C$16+'Lot 1_Missions'!I19*'Lot 1_Prix journée Système'!$C$17+'Lot 1_Missions'!J19*'Lot 1_Prix journée Système'!$C$18+'Lot 1_Missions'!K19*'Lot 1_Prix journée Système'!$C$19</f>
        <v>0</v>
      </c>
      <c r="N19" s="91">
        <f t="shared" si="1"/>
        <v>0</v>
      </c>
    </row>
    <row r="20" spans="2:14" ht="15" thickBot="1" x14ac:dyDescent="0.4">
      <c r="L20" s="94" t="s">
        <v>68</v>
      </c>
      <c r="M20" s="93">
        <f>SUM(M11:M12,M14:M19)</f>
        <v>0</v>
      </c>
      <c r="N20" s="92">
        <f>SUM(N11:N12,N14:N19)</f>
        <v>0</v>
      </c>
    </row>
  </sheetData>
  <sheetProtection algorithmName="SHA-512" hashValue="iWDfk4vUC1X4V1estjHXziFj854sMmc3wxQ5IxXJvg2+GlCGEs2lwYB+n5xMOS3Pr84JuN3jpOvaARJaOKKPLw==" saltValue="Bj7H188IYPc1ZI/lPS6gHg==" spinCount="100000" sheet="1" objects="1" scenarios="1" selectLockedCells="1"/>
  <mergeCells count="19">
    <mergeCell ref="B14:B16"/>
    <mergeCell ref="B17:B19"/>
    <mergeCell ref="B11:B12"/>
    <mergeCell ref="E8:F8"/>
    <mergeCell ref="G8:H8"/>
    <mergeCell ref="D8:D9"/>
    <mergeCell ref="B10:N10"/>
    <mergeCell ref="M8:M9"/>
    <mergeCell ref="L8:L9"/>
    <mergeCell ref="N8:N9"/>
    <mergeCell ref="Q10:V10"/>
    <mergeCell ref="Q11:V12"/>
    <mergeCell ref="R13:S13"/>
    <mergeCell ref="B13:N13"/>
    <mergeCell ref="E3:M3"/>
    <mergeCell ref="I8:I9"/>
    <mergeCell ref="J8:J9"/>
    <mergeCell ref="K8:K9"/>
    <mergeCell ref="D7:K7"/>
  </mergeCells>
  <phoneticPr fontId="9" type="noConversion"/>
  <pageMargins left="0.7" right="0.7" top="0.75" bottom="0.75" header="0.3" footer="0.3"/>
  <pageSetup paperSize="9" scale="62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351D3-64C1-43DA-B8E6-E4FC0614017C}">
  <sheetPr>
    <pageSetUpPr fitToPage="1"/>
  </sheetPr>
  <dimension ref="A1:AB20"/>
  <sheetViews>
    <sheetView topLeftCell="D4" zoomScale="55" zoomScaleNormal="55" workbookViewId="0">
      <selection activeCell="D18" sqref="D18"/>
    </sheetView>
  </sheetViews>
  <sheetFormatPr baseColWidth="10" defaultRowHeight="14.5" x14ac:dyDescent="0.35"/>
  <cols>
    <col min="1" max="1" width="4.453125" style="8" customWidth="1"/>
    <col min="2" max="2" width="63" customWidth="1"/>
    <col min="3" max="3" width="37.81640625" customWidth="1"/>
    <col min="4" max="11" width="15.453125" style="67" customWidth="1"/>
    <col min="12" max="12" width="16" style="68" customWidth="1"/>
    <col min="13" max="14" width="16.54296875" style="57" customWidth="1"/>
  </cols>
  <sheetData>
    <row r="1" spans="1:28" ht="18.5" x14ac:dyDescent="0.45">
      <c r="D1" s="80" t="s">
        <v>9</v>
      </c>
    </row>
    <row r="3" spans="1:28" x14ac:dyDescent="0.35">
      <c r="D3" s="81"/>
      <c r="E3" s="142" t="s">
        <v>34</v>
      </c>
      <c r="F3" s="142"/>
      <c r="G3" s="142"/>
      <c r="H3" s="142"/>
      <c r="I3" s="142"/>
      <c r="J3" s="142"/>
      <c r="K3" s="142"/>
      <c r="L3" s="142"/>
      <c r="M3" s="142"/>
    </row>
    <row r="6" spans="1:28" ht="15" thickBot="1" x14ac:dyDescent="0.4"/>
    <row r="7" spans="1:28" ht="15" thickBot="1" x14ac:dyDescent="0.4">
      <c r="B7" s="3" t="s">
        <v>99</v>
      </c>
      <c r="C7" s="3"/>
      <c r="D7" s="169" t="s">
        <v>102</v>
      </c>
      <c r="E7" s="170"/>
      <c r="F7" s="170"/>
      <c r="G7" s="170"/>
      <c r="H7" s="170"/>
      <c r="I7" s="170"/>
      <c r="J7" s="170"/>
      <c r="K7" s="171"/>
    </row>
    <row r="8" spans="1:28" ht="30.75" customHeight="1" x14ac:dyDescent="0.35">
      <c r="D8" s="180" t="s">
        <v>33</v>
      </c>
      <c r="E8" s="179" t="s">
        <v>31</v>
      </c>
      <c r="F8" s="179"/>
      <c r="G8" s="179" t="s">
        <v>32</v>
      </c>
      <c r="H8" s="179"/>
      <c r="I8" s="165" t="s">
        <v>28</v>
      </c>
      <c r="J8" s="165" t="s">
        <v>10</v>
      </c>
      <c r="K8" s="167" t="s">
        <v>11</v>
      </c>
      <c r="L8" s="188" t="s">
        <v>2</v>
      </c>
      <c r="M8" s="186" t="s">
        <v>100</v>
      </c>
      <c r="N8" s="190" t="s">
        <v>101</v>
      </c>
    </row>
    <row r="9" spans="1:28" ht="15" thickBot="1" x14ac:dyDescent="0.4">
      <c r="D9" s="181"/>
      <c r="E9" s="82" t="s">
        <v>1</v>
      </c>
      <c r="F9" s="82" t="s">
        <v>30</v>
      </c>
      <c r="G9" s="82" t="s">
        <v>1</v>
      </c>
      <c r="H9" s="82" t="s">
        <v>30</v>
      </c>
      <c r="I9" s="166"/>
      <c r="J9" s="166"/>
      <c r="K9" s="168"/>
      <c r="L9" s="189"/>
      <c r="M9" s="187"/>
      <c r="N9" s="191"/>
    </row>
    <row r="10" spans="1:28" ht="30.65" customHeight="1" thickBot="1" x14ac:dyDescent="0.4">
      <c r="A10" s="9" t="s">
        <v>8</v>
      </c>
      <c r="B10" s="182" t="s">
        <v>69</v>
      </c>
      <c r="C10" s="183"/>
      <c r="D10" s="184"/>
      <c r="E10" s="184"/>
      <c r="F10" s="184"/>
      <c r="G10" s="184"/>
      <c r="H10" s="184"/>
      <c r="I10" s="184"/>
      <c r="J10" s="184"/>
      <c r="K10" s="184"/>
      <c r="L10" s="183"/>
      <c r="M10" s="183"/>
      <c r="N10" s="185"/>
      <c r="Q10" s="143" t="s">
        <v>47</v>
      </c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5"/>
    </row>
    <row r="11" spans="1:28" ht="30.65" customHeight="1" thickBot="1" x14ac:dyDescent="0.4">
      <c r="B11" s="177" t="s">
        <v>27</v>
      </c>
      <c r="C11" s="7" t="s">
        <v>12</v>
      </c>
      <c r="D11" s="136"/>
      <c r="E11" s="136"/>
      <c r="F11" s="136"/>
      <c r="G11" s="136"/>
      <c r="H11" s="136"/>
      <c r="I11" s="136"/>
      <c r="J11" s="136"/>
      <c r="K11" s="136"/>
      <c r="L11" s="69">
        <f>SUM(D11:K11)</f>
        <v>0</v>
      </c>
      <c r="M11" s="85">
        <f>D11*'Lot 1_Prix journée Système'!$C$12+'Lot 1_Missions minimales'!E11*'Lot 1_Prix journée Système'!$C$13+'Lot 1_Missions minimales'!F11*'Lot 1_Prix journée Système'!$C$14+'Lot 1_Missions minimales'!G11*'Lot 1_Prix journée Système'!$C$15+'Lot 1_Missions minimales'!H11*'Lot 1_Prix journée Système'!$C$16+'Lot 1_Missions minimales'!I11*'Lot 1_Prix journée Système'!$C$17+'Lot 1_Missions minimales'!J11*'Lot 1_Prix journée Système'!$C$18+'Lot 1_Missions minimales'!K11*'Lot 1_Prix journée Système'!$C$19</f>
        <v>0</v>
      </c>
      <c r="N11" s="73">
        <f>M11*1.2</f>
        <v>0</v>
      </c>
      <c r="Q11" s="147" t="s">
        <v>114</v>
      </c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9"/>
    </row>
    <row r="12" spans="1:28" ht="62" customHeight="1" thickBot="1" x14ac:dyDescent="0.4">
      <c r="A12" s="9"/>
      <c r="B12" s="178"/>
      <c r="C12" s="16" t="s">
        <v>13</v>
      </c>
      <c r="D12" s="136"/>
      <c r="E12" s="136"/>
      <c r="F12" s="136"/>
      <c r="G12" s="136"/>
      <c r="H12" s="136"/>
      <c r="I12" s="136"/>
      <c r="J12" s="136"/>
      <c r="K12" s="136"/>
      <c r="L12" s="79">
        <f>SUM(D12:K12)</f>
        <v>0</v>
      </c>
      <c r="M12" s="86">
        <f>D12*'Lot 1_Prix journée Système'!$C$12+'Lot 1_Missions minimales'!E12*'Lot 1_Prix journée Système'!$C$13+'Lot 1_Missions minimales'!F12*'Lot 1_Prix journée Système'!$C$14+'Lot 1_Missions minimales'!G12*'Lot 1_Prix journée Système'!$C$15+'Lot 1_Missions minimales'!H12*'Lot 1_Prix journée Système'!$C$16+'Lot 1_Missions minimales'!I12*'Lot 1_Prix journée Système'!$C$17+'Lot 1_Missions minimales'!J12*'Lot 1_Prix journée Système'!$C$18+'Lot 1_Missions minimales'!K12*'Lot 1_Prix journée Système'!$C$19</f>
        <v>0</v>
      </c>
      <c r="N12" s="74">
        <f>M12*1.2</f>
        <v>0</v>
      </c>
      <c r="Q12" s="192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4"/>
    </row>
    <row r="13" spans="1:28" ht="30.65" customHeight="1" thickBot="1" x14ac:dyDescent="0.4">
      <c r="A13" s="8" t="s">
        <v>21</v>
      </c>
      <c r="B13" s="162" t="s">
        <v>22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4"/>
      <c r="Q13" s="150" t="s">
        <v>84</v>
      </c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51"/>
    </row>
    <row r="14" spans="1:28" ht="30.65" customHeight="1" thickBot="1" x14ac:dyDescent="0.4">
      <c r="A14" s="9"/>
      <c r="B14" s="172" t="s">
        <v>14</v>
      </c>
      <c r="C14" s="17" t="s">
        <v>15</v>
      </c>
      <c r="D14" s="136"/>
      <c r="E14" s="136"/>
      <c r="F14" s="136"/>
      <c r="G14" s="136"/>
      <c r="H14" s="136"/>
      <c r="I14" s="136"/>
      <c r="J14" s="136"/>
      <c r="K14" s="136"/>
      <c r="L14" s="69">
        <f t="shared" ref="L14:L19" si="0">SUM(D14:K14)</f>
        <v>0</v>
      </c>
      <c r="M14" s="72">
        <f>D14*'Lot 1_Prix journée Système'!$C$12+'Lot 1_Missions minimales'!E14*'Lot 1_Prix journée Système'!$C$13+'Lot 1_Missions minimales'!F14*'Lot 1_Prix journée Système'!$C$14+'Lot 1_Missions minimales'!G14*'Lot 1_Prix journée Système'!$C$15+'Lot 1_Missions minimales'!H14*'Lot 1_Prix journée Système'!$C$16+'Lot 1_Missions minimales'!I14*'Lot 1_Prix journée Système'!$C$17+'Lot 1_Missions minimales'!J14*'Lot 1_Prix journée Système'!$C$18+'Lot 1_Missions minimales'!K14*'Lot 1_Prix journée Système'!$C$19</f>
        <v>0</v>
      </c>
      <c r="N14" s="73">
        <f t="shared" ref="N14:N19" si="1">M14*1.2</f>
        <v>0</v>
      </c>
      <c r="Q14" s="192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4"/>
    </row>
    <row r="15" spans="1:28" ht="30.65" customHeight="1" thickBot="1" x14ac:dyDescent="0.4">
      <c r="A15" s="9"/>
      <c r="B15" s="173"/>
      <c r="C15" s="6" t="s">
        <v>16</v>
      </c>
      <c r="D15" s="136"/>
      <c r="E15" s="136"/>
      <c r="F15" s="136"/>
      <c r="G15" s="136"/>
      <c r="H15" s="136"/>
      <c r="I15" s="136"/>
      <c r="J15" s="136"/>
      <c r="K15" s="136"/>
      <c r="L15" s="70">
        <f t="shared" si="0"/>
        <v>0</v>
      </c>
      <c r="M15" s="75">
        <f>D15*'Lot 1_Prix journée Système'!$C$12+'Lot 1_Missions minimales'!E15*'Lot 1_Prix journée Système'!$C$13+'Lot 1_Missions minimales'!F15*'Lot 1_Prix journée Système'!$C$14+'Lot 1_Missions minimales'!G15*'Lot 1_Prix journée Système'!$C$15+'Lot 1_Missions minimales'!H15*'Lot 1_Prix journée Système'!$C$16+'Lot 1_Missions minimales'!I15*'Lot 1_Prix journée Système'!$C$17+'Lot 1_Missions minimales'!J15*'Lot 1_Prix journée Système'!$C$18+'Lot 1_Missions minimales'!K15*'Lot 1_Prix journée Système'!$C$19</f>
        <v>0</v>
      </c>
      <c r="N15" s="76">
        <f t="shared" si="1"/>
        <v>0</v>
      </c>
    </row>
    <row r="16" spans="1:28" ht="30.65" customHeight="1" thickBot="1" x14ac:dyDescent="0.4">
      <c r="A16" s="9"/>
      <c r="B16" s="174"/>
      <c r="C16" s="6" t="s">
        <v>17</v>
      </c>
      <c r="D16" s="136"/>
      <c r="E16" s="136"/>
      <c r="F16" s="136"/>
      <c r="G16" s="136"/>
      <c r="H16" s="136"/>
      <c r="I16" s="136"/>
      <c r="J16" s="136"/>
      <c r="K16" s="136"/>
      <c r="L16" s="70">
        <f t="shared" si="0"/>
        <v>0</v>
      </c>
      <c r="M16" s="75">
        <f>D16*'Lot 1_Prix journée Système'!$C$12+'Lot 1_Missions minimales'!E16*'Lot 1_Prix journée Système'!$C$13+'Lot 1_Missions minimales'!F16*'Lot 1_Prix journée Système'!$C$14+'Lot 1_Missions minimales'!G16*'Lot 1_Prix journée Système'!$C$15+'Lot 1_Missions minimales'!H16*'Lot 1_Prix journée Système'!$C$16+'Lot 1_Missions minimales'!I16*'Lot 1_Prix journée Système'!$C$17+'Lot 1_Missions minimales'!J16*'Lot 1_Prix journée Système'!$C$18+'Lot 1_Missions minimales'!K16*'Lot 1_Prix journée Système'!$C$19</f>
        <v>0</v>
      </c>
      <c r="N16" s="76">
        <f t="shared" si="1"/>
        <v>0</v>
      </c>
    </row>
    <row r="17" spans="2:14" ht="30.65" customHeight="1" thickBot="1" x14ac:dyDescent="0.4">
      <c r="B17" s="175" t="s">
        <v>23</v>
      </c>
      <c r="C17" s="6" t="s">
        <v>24</v>
      </c>
      <c r="D17" s="136"/>
      <c r="E17" s="136"/>
      <c r="F17" s="136"/>
      <c r="G17" s="136"/>
      <c r="H17" s="136"/>
      <c r="I17" s="136"/>
      <c r="J17" s="136"/>
      <c r="K17" s="136"/>
      <c r="L17" s="70">
        <f t="shared" si="0"/>
        <v>0</v>
      </c>
      <c r="M17" s="77">
        <f>D17*'Lot 1_Prix journée Système'!$C$12+'Lot 1_Missions minimales'!E17*'Lot 1_Prix journée Système'!$C$13+'Lot 1_Missions minimales'!F17*'Lot 1_Prix journée Système'!$C$14+'Lot 1_Missions minimales'!G17*'Lot 1_Prix journée Système'!$C$15+'Lot 1_Missions minimales'!H17*'Lot 1_Prix journée Système'!$C$16+'Lot 1_Missions minimales'!I17*'Lot 1_Prix journée Système'!$C$17+'Lot 1_Missions minimales'!J17*'Lot 1_Prix journée Système'!$C$18+'Lot 1_Missions minimales'!K17*'Lot 1_Prix journée Système'!$C$19</f>
        <v>0</v>
      </c>
      <c r="N17" s="78">
        <f t="shared" si="1"/>
        <v>0</v>
      </c>
    </row>
    <row r="18" spans="2:14" ht="29.5" thickBot="1" x14ac:dyDescent="0.4">
      <c r="B18" s="173"/>
      <c r="C18" s="6" t="s">
        <v>25</v>
      </c>
      <c r="D18" s="136"/>
      <c r="E18" s="136"/>
      <c r="F18" s="136"/>
      <c r="G18" s="136"/>
      <c r="H18" s="136"/>
      <c r="I18" s="136"/>
      <c r="J18" s="136"/>
      <c r="K18" s="136"/>
      <c r="L18" s="70">
        <f t="shared" si="0"/>
        <v>0</v>
      </c>
      <c r="M18" s="77">
        <f>D18*'Lot 1_Prix journée Système'!$C$12+'Lot 1_Missions minimales'!E18*'Lot 1_Prix journée Système'!$C$13+'Lot 1_Missions minimales'!F18*'Lot 1_Prix journée Système'!$C$14+'Lot 1_Missions minimales'!G18*'Lot 1_Prix journée Système'!$C$15+'Lot 1_Missions minimales'!H18*'Lot 1_Prix journée Système'!$C$16+'Lot 1_Missions minimales'!I18*'Lot 1_Prix journée Système'!$C$17+'Lot 1_Missions minimales'!J18*'Lot 1_Prix journée Système'!$C$18+'Lot 1_Missions minimales'!K18*'Lot 1_Prix journée Système'!$C$19</f>
        <v>0</v>
      </c>
      <c r="N18" s="78">
        <f t="shared" si="1"/>
        <v>0</v>
      </c>
    </row>
    <row r="19" spans="2:14" ht="44" thickBot="1" x14ac:dyDescent="0.4">
      <c r="B19" s="176"/>
      <c r="C19" s="18" t="s">
        <v>26</v>
      </c>
      <c r="D19" s="136"/>
      <c r="E19" s="136"/>
      <c r="F19" s="136"/>
      <c r="G19" s="136"/>
      <c r="H19" s="136"/>
      <c r="I19" s="136"/>
      <c r="J19" s="136"/>
      <c r="K19" s="136"/>
      <c r="L19" s="89">
        <f t="shared" si="0"/>
        <v>0</v>
      </c>
      <c r="M19" s="90">
        <f>D19*'Lot 1_Prix journée Système'!$C$12+'Lot 1_Missions minimales'!E19*'Lot 1_Prix journée Système'!$C$13+'Lot 1_Missions minimales'!F19*'Lot 1_Prix journée Système'!$C$14+'Lot 1_Missions minimales'!G19*'Lot 1_Prix journée Système'!$C$15+'Lot 1_Missions minimales'!H19*'Lot 1_Prix journée Système'!$C$16+'Lot 1_Missions minimales'!I19*'Lot 1_Prix journée Système'!$C$17+'Lot 1_Missions minimales'!J19*'Lot 1_Prix journée Système'!$C$18+'Lot 1_Missions minimales'!K19*'Lot 1_Prix journée Système'!$C$19</f>
        <v>0</v>
      </c>
      <c r="N19" s="91">
        <f t="shared" si="1"/>
        <v>0</v>
      </c>
    </row>
    <row r="20" spans="2:14" ht="15" thickBot="1" x14ac:dyDescent="0.4">
      <c r="L20" s="94" t="s">
        <v>68</v>
      </c>
      <c r="M20" s="93">
        <f>SUM(M11:M12,M14:M19)</f>
        <v>0</v>
      </c>
      <c r="N20" s="92">
        <f>SUM(N11:N12,N14:N19)</f>
        <v>0</v>
      </c>
    </row>
  </sheetData>
  <sheetProtection algorithmName="SHA-512" hashValue="RtUrQ87f7ulo9ihGvXyZjaWS2ayOz50FQU8xhU7Wlx/hy4gURLexXg7s95qz2czFfprgl4NS4zgY4G9tp5q9Mw==" saltValue="sk+ncm0OIZh/cu0W8Xn0LA==" spinCount="100000" sheet="1" selectLockedCells="1"/>
  <mergeCells count="19">
    <mergeCell ref="B14:B16"/>
    <mergeCell ref="B17:B19"/>
    <mergeCell ref="N8:N9"/>
    <mergeCell ref="B10:N10"/>
    <mergeCell ref="B11:B12"/>
    <mergeCell ref="B13:N13"/>
    <mergeCell ref="Q11:AB12"/>
    <mergeCell ref="Q10:AB10"/>
    <mergeCell ref="Q13:AB14"/>
    <mergeCell ref="E3:M3"/>
    <mergeCell ref="D7:K7"/>
    <mergeCell ref="D8:D9"/>
    <mergeCell ref="E8:F8"/>
    <mergeCell ref="G8:H8"/>
    <mergeCell ref="I8:I9"/>
    <mergeCell ref="J8:J9"/>
    <mergeCell ref="K8:K9"/>
    <mergeCell ref="L8:L9"/>
    <mergeCell ref="M8:M9"/>
  </mergeCells>
  <pageMargins left="0.7" right="0.7" top="0.75" bottom="0.75" header="0.3" footer="0.3"/>
  <pageSetup paperSize="9" scale="62" orientation="landscape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F5DB9-6028-4CE9-ABF6-8A2DC60D708D}">
  <dimension ref="C1:O26"/>
  <sheetViews>
    <sheetView topLeftCell="F12" zoomScale="85" zoomScaleNormal="85" workbookViewId="0">
      <selection activeCell="G13" sqref="G13"/>
    </sheetView>
  </sheetViews>
  <sheetFormatPr baseColWidth="10" defaultRowHeight="14.5" x14ac:dyDescent="0.35"/>
  <cols>
    <col min="3" max="3" width="16.26953125" customWidth="1"/>
    <col min="4" max="4" width="22.1796875" style="19" customWidth="1"/>
    <col min="5" max="5" width="18" customWidth="1"/>
    <col min="6" max="6" width="17.81640625" bestFit="1" customWidth="1"/>
    <col min="8" max="8" width="14.453125" customWidth="1"/>
    <col min="9" max="9" width="29.453125" customWidth="1"/>
    <col min="10" max="10" width="37.54296875" customWidth="1"/>
    <col min="11" max="11" width="26.26953125" customWidth="1"/>
    <col min="12" max="12" width="22.54296875" customWidth="1"/>
    <col min="13" max="13" width="24.453125" customWidth="1"/>
    <col min="15" max="15" width="23" bestFit="1" customWidth="1"/>
  </cols>
  <sheetData>
    <row r="1" spans="3:15" ht="15" thickBot="1" x14ac:dyDescent="0.4"/>
    <row r="2" spans="3:15" ht="44" thickBot="1" x14ac:dyDescent="0.4">
      <c r="C2" s="20" t="s">
        <v>70</v>
      </c>
      <c r="D2" s="21" t="s">
        <v>35</v>
      </c>
      <c r="E2" s="21" t="s">
        <v>71</v>
      </c>
      <c r="F2" s="22" t="s">
        <v>72</v>
      </c>
      <c r="G2" s="21" t="s">
        <v>73</v>
      </c>
      <c r="H2" s="23" t="s">
        <v>74</v>
      </c>
      <c r="J2" s="198" t="s">
        <v>77</v>
      </c>
      <c r="K2" s="198"/>
      <c r="L2" s="198"/>
      <c r="M2" s="198"/>
      <c r="N2" s="19"/>
    </row>
    <row r="3" spans="3:15" ht="29" x14ac:dyDescent="0.35">
      <c r="C3" s="199" t="s">
        <v>75</v>
      </c>
      <c r="D3" s="24" t="s">
        <v>36</v>
      </c>
      <c r="E3" s="25">
        <v>1</v>
      </c>
      <c r="F3" s="202">
        <v>0.5</v>
      </c>
      <c r="G3" s="137"/>
      <c r="H3" s="26">
        <f>IF(G3="x",E3*$F$3,0)</f>
        <v>0</v>
      </c>
      <c r="J3" s="199" t="s">
        <v>37</v>
      </c>
      <c r="K3" s="27" t="s">
        <v>38</v>
      </c>
      <c r="L3" s="27" t="s">
        <v>39</v>
      </c>
      <c r="M3" s="28" t="s">
        <v>40</v>
      </c>
    </row>
    <row r="4" spans="3:15" ht="21" x14ac:dyDescent="0.35">
      <c r="C4" s="200"/>
      <c r="D4" s="29" t="s">
        <v>41</v>
      </c>
      <c r="E4" s="30">
        <v>1</v>
      </c>
      <c r="F4" s="203"/>
      <c r="G4" s="138"/>
      <c r="H4" s="31">
        <f t="shared" ref="H4:H16" si="0">IF(G4="x",E4*$F$3,0)</f>
        <v>0</v>
      </c>
      <c r="J4" s="205"/>
      <c r="K4" s="32">
        <v>1.05</v>
      </c>
      <c r="L4" s="32">
        <v>9</v>
      </c>
      <c r="M4" s="33">
        <v>24.2</v>
      </c>
    </row>
    <row r="5" spans="3:15" ht="58.5" thickBot="1" x14ac:dyDescent="0.4">
      <c r="C5" s="200"/>
      <c r="D5" s="29" t="s">
        <v>96</v>
      </c>
      <c r="E5" s="30">
        <v>1</v>
      </c>
      <c r="F5" s="203"/>
      <c r="G5" s="138"/>
      <c r="H5" s="31">
        <f t="shared" si="0"/>
        <v>0</v>
      </c>
      <c r="J5" s="34" t="s">
        <v>76</v>
      </c>
      <c r="K5" s="35">
        <f>K4*L5/L4</f>
        <v>0.11666666666666667</v>
      </c>
      <c r="L5" s="36">
        <v>1</v>
      </c>
      <c r="M5" s="37">
        <f>M4*L5/L4</f>
        <v>2.6888888888888887</v>
      </c>
    </row>
    <row r="6" spans="3:15" ht="21" x14ac:dyDescent="0.35">
      <c r="C6" s="200"/>
      <c r="D6" s="29" t="s">
        <v>97</v>
      </c>
      <c r="E6" s="30">
        <v>0.6</v>
      </c>
      <c r="F6" s="203"/>
      <c r="G6" s="138"/>
      <c r="H6" s="31">
        <f t="shared" si="0"/>
        <v>0</v>
      </c>
      <c r="J6" s="19"/>
      <c r="K6" s="98"/>
      <c r="L6" s="99"/>
      <c r="M6" s="98"/>
    </row>
    <row r="7" spans="3:15" ht="21.5" thickBot="1" x14ac:dyDescent="0.4">
      <c r="C7" s="200"/>
      <c r="D7" s="29" t="s">
        <v>98</v>
      </c>
      <c r="E7" s="30">
        <v>2</v>
      </c>
      <c r="F7" s="203"/>
      <c r="G7" s="138"/>
      <c r="H7" s="31">
        <f t="shared" si="0"/>
        <v>0</v>
      </c>
    </row>
    <row r="8" spans="3:15" ht="65.25" customHeight="1" thickBot="1" x14ac:dyDescent="0.4">
      <c r="C8" s="200"/>
      <c r="D8" s="29" t="s">
        <v>42</v>
      </c>
      <c r="E8" s="30">
        <v>2</v>
      </c>
      <c r="F8" s="203"/>
      <c r="G8" s="138"/>
      <c r="H8" s="31">
        <f t="shared" si="0"/>
        <v>0</v>
      </c>
      <c r="J8" s="38" t="s">
        <v>43</v>
      </c>
      <c r="K8" s="55">
        <f>H26*L5/L4</f>
        <v>0</v>
      </c>
    </row>
    <row r="9" spans="3:15" ht="21" x14ac:dyDescent="0.35">
      <c r="C9" s="200"/>
      <c r="D9" s="29" t="s">
        <v>44</v>
      </c>
      <c r="E9" s="30">
        <v>4</v>
      </c>
      <c r="F9" s="203"/>
      <c r="G9" s="138"/>
      <c r="H9" s="31">
        <f t="shared" si="0"/>
        <v>0</v>
      </c>
    </row>
    <row r="10" spans="3:15" ht="21.5" thickBot="1" x14ac:dyDescent="0.4">
      <c r="C10" s="200"/>
      <c r="D10" s="29" t="s">
        <v>45</v>
      </c>
      <c r="E10" s="30">
        <v>2</v>
      </c>
      <c r="F10" s="203"/>
      <c r="G10" s="138"/>
      <c r="H10" s="31">
        <f t="shared" si="0"/>
        <v>0</v>
      </c>
    </row>
    <row r="11" spans="3:15" ht="21.5" thickBot="1" x14ac:dyDescent="0.4">
      <c r="C11" s="200"/>
      <c r="D11" s="29" t="s">
        <v>46</v>
      </c>
      <c r="E11" s="30">
        <v>2</v>
      </c>
      <c r="F11" s="203"/>
      <c r="G11" s="138"/>
      <c r="H11" s="31">
        <f t="shared" si="0"/>
        <v>0</v>
      </c>
      <c r="J11" s="206" t="s">
        <v>47</v>
      </c>
      <c r="K11" s="207"/>
      <c r="L11" s="207"/>
      <c r="M11" s="208"/>
      <c r="O11" s="39"/>
    </row>
    <row r="12" spans="3:15" ht="21" x14ac:dyDescent="0.35">
      <c r="C12" s="200"/>
      <c r="D12" s="29" t="s">
        <v>48</v>
      </c>
      <c r="E12" s="30">
        <v>3</v>
      </c>
      <c r="F12" s="203"/>
      <c r="G12" s="138"/>
      <c r="H12" s="31">
        <f t="shared" si="0"/>
        <v>0</v>
      </c>
      <c r="J12" s="150" t="s">
        <v>113</v>
      </c>
      <c r="K12" s="209"/>
      <c r="L12" s="209"/>
      <c r="M12" s="210"/>
    </row>
    <row r="13" spans="3:15" ht="21" x14ac:dyDescent="0.35">
      <c r="C13" s="200"/>
      <c r="D13" s="29" t="s">
        <v>49</v>
      </c>
      <c r="E13" s="30">
        <v>3</v>
      </c>
      <c r="F13" s="203"/>
      <c r="G13" s="138"/>
      <c r="H13" s="31">
        <f t="shared" si="0"/>
        <v>0</v>
      </c>
      <c r="J13" s="211"/>
      <c r="K13" s="209"/>
      <c r="L13" s="209"/>
      <c r="M13" s="210"/>
    </row>
    <row r="14" spans="3:15" ht="21" x14ac:dyDescent="0.35">
      <c r="C14" s="200"/>
      <c r="D14" s="29" t="s">
        <v>50</v>
      </c>
      <c r="E14" s="30">
        <v>5</v>
      </c>
      <c r="F14" s="203"/>
      <c r="G14" s="138"/>
      <c r="H14" s="31">
        <f t="shared" si="0"/>
        <v>0</v>
      </c>
      <c r="J14" s="211"/>
      <c r="K14" s="209"/>
      <c r="L14" s="209"/>
      <c r="M14" s="210"/>
    </row>
    <row r="15" spans="3:15" ht="29" x14ac:dyDescent="0.35">
      <c r="C15" s="200"/>
      <c r="D15" s="29" t="s">
        <v>51</v>
      </c>
      <c r="E15" s="30">
        <v>5</v>
      </c>
      <c r="F15" s="203"/>
      <c r="G15" s="138"/>
      <c r="H15" s="31">
        <f t="shared" si="0"/>
        <v>0</v>
      </c>
      <c r="J15" s="211"/>
      <c r="K15" s="209"/>
      <c r="L15" s="209"/>
      <c r="M15" s="210"/>
    </row>
    <row r="16" spans="3:15" ht="58.5" thickBot="1" x14ac:dyDescent="0.4">
      <c r="C16" s="201"/>
      <c r="D16" s="40" t="s">
        <v>52</v>
      </c>
      <c r="E16" s="41">
        <v>1</v>
      </c>
      <c r="F16" s="204"/>
      <c r="G16" s="139"/>
      <c r="H16" s="42">
        <f t="shared" si="0"/>
        <v>0</v>
      </c>
      <c r="J16" s="211"/>
      <c r="K16" s="209"/>
      <c r="L16" s="209"/>
      <c r="M16" s="210"/>
    </row>
    <row r="17" spans="3:13" ht="21" x14ac:dyDescent="0.35">
      <c r="C17" s="199" t="s">
        <v>53</v>
      </c>
      <c r="D17" s="24" t="s">
        <v>54</v>
      </c>
      <c r="E17" s="25">
        <v>1</v>
      </c>
      <c r="F17" s="202">
        <v>0.05</v>
      </c>
      <c r="G17" s="137"/>
      <c r="H17" s="26">
        <f>IF(G17="x",E17*$F$17,0)</f>
        <v>0</v>
      </c>
      <c r="J17" s="211"/>
      <c r="K17" s="209"/>
      <c r="L17" s="209"/>
      <c r="M17" s="210"/>
    </row>
    <row r="18" spans="3:13" ht="21.5" thickBot="1" x14ac:dyDescent="0.4">
      <c r="C18" s="201"/>
      <c r="D18" s="40" t="s">
        <v>55</v>
      </c>
      <c r="E18" s="41">
        <v>1</v>
      </c>
      <c r="F18" s="204"/>
      <c r="G18" s="139"/>
      <c r="H18" s="42">
        <f t="shared" ref="H18" si="1">IF(G18="x",E18*$F$17,0)</f>
        <v>0</v>
      </c>
      <c r="J18" s="211"/>
      <c r="K18" s="209"/>
      <c r="L18" s="209"/>
      <c r="M18" s="210"/>
    </row>
    <row r="19" spans="3:13" ht="21" x14ac:dyDescent="0.35">
      <c r="C19" s="212" t="s">
        <v>56</v>
      </c>
      <c r="D19" s="24" t="s">
        <v>57</v>
      </c>
      <c r="E19" s="25">
        <v>6</v>
      </c>
      <c r="F19" s="214">
        <v>0.3</v>
      </c>
      <c r="G19" s="137"/>
      <c r="H19" s="26">
        <f>IF(G19="x",E19*$F$19,0)</f>
        <v>0</v>
      </c>
      <c r="J19" s="43"/>
      <c r="K19" s="44"/>
      <c r="L19" s="44"/>
      <c r="M19" s="45"/>
    </row>
    <row r="20" spans="3:13" ht="29.5" thickBot="1" x14ac:dyDescent="0.4">
      <c r="C20" s="213"/>
      <c r="D20" s="40" t="s">
        <v>58</v>
      </c>
      <c r="E20" s="41">
        <v>6</v>
      </c>
      <c r="F20" s="215"/>
      <c r="G20" s="139"/>
      <c r="H20" s="42">
        <f t="shared" ref="H20" si="2">IF(G20="x",E20*$F$19,0)</f>
        <v>0</v>
      </c>
      <c r="J20" s="43"/>
      <c r="K20" s="44"/>
      <c r="L20" s="44"/>
      <c r="M20" s="45"/>
    </row>
    <row r="21" spans="3:13" ht="29.5" thickBot="1" x14ac:dyDescent="0.4">
      <c r="C21" s="46" t="s">
        <v>59</v>
      </c>
      <c r="D21" s="47" t="s">
        <v>60</v>
      </c>
      <c r="E21" s="48">
        <v>3</v>
      </c>
      <c r="F21" s="103">
        <v>0.1</v>
      </c>
      <c r="G21" s="138"/>
      <c r="H21" s="49">
        <f>IF(G21="x",E21*$F$21,0)</f>
        <v>0</v>
      </c>
      <c r="J21" s="50"/>
      <c r="K21" s="216" t="s">
        <v>61</v>
      </c>
      <c r="L21" s="216"/>
      <c r="M21" s="217"/>
    </row>
    <row r="22" spans="3:13" ht="21.5" thickBot="1" x14ac:dyDescent="0.4">
      <c r="C22" s="212" t="s">
        <v>62</v>
      </c>
      <c r="D22" s="24" t="s">
        <v>63</v>
      </c>
      <c r="E22" s="25">
        <v>1</v>
      </c>
      <c r="F22" s="214">
        <v>0.05</v>
      </c>
      <c r="G22" s="137"/>
      <c r="H22" s="26">
        <f>IF(G22="x",E22*$F$22,0)</f>
        <v>0</v>
      </c>
      <c r="J22" s="51"/>
      <c r="K22" s="52"/>
      <c r="L22" s="52"/>
      <c r="M22" s="53"/>
    </row>
    <row r="23" spans="3:13" ht="21.5" thickBot="1" x14ac:dyDescent="0.4">
      <c r="C23" s="213"/>
      <c r="D23" s="40" t="s">
        <v>64</v>
      </c>
      <c r="E23" s="41">
        <v>3</v>
      </c>
      <c r="F23" s="215"/>
      <c r="G23" s="139"/>
      <c r="H23" s="42">
        <f>IF(G23="x",E23*$F$22,0)</f>
        <v>0</v>
      </c>
    </row>
    <row r="24" spans="3:13" ht="29" x14ac:dyDescent="0.35">
      <c r="C24" s="212" t="s">
        <v>65</v>
      </c>
      <c r="D24" s="24" t="s">
        <v>66</v>
      </c>
      <c r="E24" s="128">
        <v>3</v>
      </c>
      <c r="F24" s="196">
        <v>0.5</v>
      </c>
      <c r="G24" s="137"/>
      <c r="H24" s="26">
        <f>IF(G24="x",E24*$F$24,0)</f>
        <v>0</v>
      </c>
    </row>
    <row r="25" spans="3:13" ht="44" thickBot="1" x14ac:dyDescent="0.4">
      <c r="C25" s="213"/>
      <c r="D25" s="40" t="s">
        <v>67</v>
      </c>
      <c r="E25" s="129">
        <v>3</v>
      </c>
      <c r="F25" s="197"/>
      <c r="G25" s="139" t="s">
        <v>79</v>
      </c>
      <c r="H25" s="42">
        <f>IF(G25="x",E25*$F$24,0)</f>
        <v>0</v>
      </c>
    </row>
    <row r="26" spans="3:13" x14ac:dyDescent="0.35">
      <c r="G26" s="54" t="s">
        <v>68</v>
      </c>
      <c r="H26" s="54">
        <f>SUM(H3:H25)</f>
        <v>0</v>
      </c>
    </row>
  </sheetData>
  <sheetProtection algorithmName="SHA-512" hashValue="C4LxgFQMxq2r9J5rZhAArv2jF/SupDnNfFtPpVppiRk/P4zYxr2biPXjAhfHX7Hn7Ik4/8GtxVlLLR0Lj7FSJA==" saltValue="x6tUe5V131DVwua+DOzX9w==" spinCount="100000" sheet="1" selectLockedCells="1"/>
  <mergeCells count="15">
    <mergeCell ref="F24:F25"/>
    <mergeCell ref="J2:M2"/>
    <mergeCell ref="C3:C16"/>
    <mergeCell ref="F3:F16"/>
    <mergeCell ref="J3:J4"/>
    <mergeCell ref="J11:M11"/>
    <mergeCell ref="J12:M18"/>
    <mergeCell ref="C17:C18"/>
    <mergeCell ref="F17:F18"/>
    <mergeCell ref="C19:C20"/>
    <mergeCell ref="F19:F20"/>
    <mergeCell ref="K21:M21"/>
    <mergeCell ref="C22:C23"/>
    <mergeCell ref="F22:F23"/>
    <mergeCell ref="C24:C2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E7AD320-31AB-44ED-AB5E-F56EBD13F990}">
          <x14:formula1>
            <xm:f>Feuil2!$F$2:$F$3</xm:f>
          </x14:formula1>
          <xm:sqref>G3:G25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30CF9-BB1C-4709-993E-F6CD97C94E0D}">
  <dimension ref="C1:T28"/>
  <sheetViews>
    <sheetView topLeftCell="A6" zoomScale="70" zoomScaleNormal="70" workbookViewId="0">
      <selection activeCell="D6" sqref="D6"/>
    </sheetView>
  </sheetViews>
  <sheetFormatPr baseColWidth="10" defaultRowHeight="14.5" x14ac:dyDescent="0.35"/>
  <cols>
    <col min="2" max="2" width="29.453125" customWidth="1"/>
    <col min="3" max="3" width="37.54296875" customWidth="1"/>
    <col min="4" max="4" width="26.26953125" customWidth="1"/>
    <col min="5" max="8" width="22.54296875" customWidth="1"/>
    <col min="9" max="9" width="24.453125" customWidth="1"/>
    <col min="10" max="10" width="21.54296875" bestFit="1" customWidth="1"/>
    <col min="11" max="11" width="22.453125" bestFit="1" customWidth="1"/>
    <col min="12" max="12" width="17.453125" bestFit="1" customWidth="1"/>
    <col min="13" max="13" width="20.54296875" bestFit="1" customWidth="1"/>
    <col min="14" max="14" width="21.36328125" bestFit="1" customWidth="1"/>
    <col min="15" max="15" width="17.453125" customWidth="1"/>
    <col min="16" max="16" width="17.26953125" customWidth="1"/>
    <col min="17" max="18" width="19.54296875" bestFit="1" customWidth="1"/>
    <col min="19" max="20" width="23.453125" style="57" bestFit="1" customWidth="1"/>
  </cols>
  <sheetData>
    <row r="1" spans="3:20" ht="15" thickBot="1" x14ac:dyDescent="0.4"/>
    <row r="2" spans="3:20" ht="36.75" customHeight="1" x14ac:dyDescent="0.35">
      <c r="C2" s="100" t="s">
        <v>94</v>
      </c>
      <c r="D2" s="102" t="s">
        <v>111</v>
      </c>
      <c r="E2" s="102" t="s">
        <v>103</v>
      </c>
      <c r="F2" s="102" t="s">
        <v>104</v>
      </c>
      <c r="G2" s="110" t="s">
        <v>105</v>
      </c>
      <c r="H2" s="110" t="s">
        <v>106</v>
      </c>
      <c r="I2" s="110" t="s">
        <v>107</v>
      </c>
      <c r="J2" s="110" t="s">
        <v>108</v>
      </c>
      <c r="K2" s="110" t="s">
        <v>109</v>
      </c>
      <c r="L2" s="27" t="s">
        <v>110</v>
      </c>
      <c r="M2" s="27" t="s">
        <v>80</v>
      </c>
      <c r="N2" s="27" t="s">
        <v>81</v>
      </c>
      <c r="O2" s="28" t="s">
        <v>82</v>
      </c>
      <c r="P2" s="57"/>
      <c r="S2"/>
      <c r="T2"/>
    </row>
    <row r="3" spans="3:20" ht="44" thickBot="1" x14ac:dyDescent="0.4">
      <c r="C3" s="101" t="s">
        <v>83</v>
      </c>
      <c r="D3" s="107">
        <v>0.04</v>
      </c>
      <c r="E3" s="107">
        <v>0.05</v>
      </c>
      <c r="F3" s="107">
        <v>0.05</v>
      </c>
      <c r="G3" s="108">
        <v>7.0000000000000007E-2</v>
      </c>
      <c r="H3" s="109">
        <v>0.2</v>
      </c>
      <c r="I3" s="109">
        <v>0.34</v>
      </c>
      <c r="J3" s="109">
        <v>0.48</v>
      </c>
      <c r="K3" s="109">
        <v>0.62</v>
      </c>
      <c r="L3" s="36">
        <v>0.64</v>
      </c>
      <c r="M3" s="35">
        <v>0.8</v>
      </c>
      <c r="N3" s="35">
        <v>0.83</v>
      </c>
      <c r="O3" s="56">
        <v>1</v>
      </c>
      <c r="P3" s="57"/>
      <c r="S3"/>
      <c r="T3"/>
    </row>
    <row r="5" spans="3:20" ht="15" thickBot="1" x14ac:dyDescent="0.4"/>
    <row r="6" spans="3:20" ht="38.25" customHeight="1" thickBot="1" x14ac:dyDescent="0.55000000000000004">
      <c r="C6" s="88" t="s">
        <v>94</v>
      </c>
      <c r="D6" s="140"/>
      <c r="Q6" s="95"/>
      <c r="R6" s="95"/>
      <c r="S6" s="96"/>
      <c r="T6" s="96"/>
    </row>
    <row r="7" spans="3:20" ht="21" x14ac:dyDescent="0.5">
      <c r="J7" s="57"/>
      <c r="L7" s="57"/>
      <c r="M7" s="57"/>
      <c r="N7" s="57"/>
      <c r="O7" s="57"/>
      <c r="Q7" s="95"/>
      <c r="R7" s="97"/>
      <c r="S7" s="96"/>
      <c r="T7" s="96"/>
    </row>
    <row r="8" spans="3:20" ht="21" x14ac:dyDescent="0.5">
      <c r="J8" s="57"/>
      <c r="Q8" s="95"/>
      <c r="R8" s="97"/>
      <c r="S8" s="96"/>
      <c r="T8" s="96"/>
    </row>
    <row r="9" spans="3:20" ht="21" x14ac:dyDescent="0.5">
      <c r="Q9" s="95"/>
      <c r="R9" s="97"/>
      <c r="S9" s="96"/>
      <c r="T9" s="96"/>
    </row>
    <row r="10" spans="3:20" ht="21.5" thickBot="1" x14ac:dyDescent="0.55000000000000004">
      <c r="Q10" s="95"/>
      <c r="R10" s="97"/>
      <c r="S10" s="96"/>
      <c r="T10" s="96"/>
    </row>
    <row r="11" spans="3:20" ht="65.25" customHeight="1" thickBot="1" x14ac:dyDescent="0.55000000000000004">
      <c r="C11" s="38" t="s">
        <v>43</v>
      </c>
      <c r="D11" s="55" t="str">
        <f>IF(D6&gt;150001,O3,
IF(D6&gt;90000,N3,
IF(D6&gt;60000,M3,IF(D6&gt;50000,L3,IF(D6&gt;40000,K3,IF(D6&gt;30000,J3,IF(D6&gt;20000,I3,IF(D6&gt;10000,H3,IF(D6&gt;9000,G3,IF(D6&gt;8000,F3,IF(D6&gt;7000,E3,IF(D6="","",D3))))))))))))</f>
        <v/>
      </c>
      <c r="Q11" s="95"/>
      <c r="R11" s="97"/>
      <c r="S11" s="96"/>
      <c r="T11" s="96"/>
    </row>
    <row r="12" spans="3:20" ht="21" x14ac:dyDescent="0.5">
      <c r="Q12" s="95"/>
      <c r="R12" s="95"/>
      <c r="S12" s="96"/>
      <c r="T12" s="96"/>
    </row>
    <row r="13" spans="3:20" ht="21.5" thickBot="1" x14ac:dyDescent="0.55000000000000004">
      <c r="Q13" s="95"/>
      <c r="R13" s="97"/>
      <c r="T13" s="96"/>
    </row>
    <row r="14" spans="3:20" ht="15" thickBot="1" x14ac:dyDescent="0.4">
      <c r="C14" s="143" t="s">
        <v>47</v>
      </c>
      <c r="D14" s="144"/>
      <c r="E14" s="144"/>
      <c r="F14" s="144"/>
      <c r="G14" s="144"/>
      <c r="H14" s="145"/>
      <c r="I14" s="39"/>
    </row>
    <row r="15" spans="3:20" ht="15" customHeight="1" x14ac:dyDescent="0.35">
      <c r="C15" s="220" t="s">
        <v>115</v>
      </c>
      <c r="D15" s="221"/>
      <c r="E15" s="221"/>
      <c r="F15" s="221"/>
      <c r="G15" s="221"/>
      <c r="H15" s="222"/>
    </row>
    <row r="16" spans="3:20" ht="21" x14ac:dyDescent="0.5">
      <c r="C16" s="223"/>
      <c r="D16" s="224"/>
      <c r="E16" s="224"/>
      <c r="F16" s="224"/>
      <c r="G16" s="224"/>
      <c r="H16" s="225"/>
      <c r="R16" s="97"/>
      <c r="S16" s="96"/>
      <c r="T16" s="96"/>
    </row>
    <row r="17" spans="3:8" x14ac:dyDescent="0.35">
      <c r="C17" s="223"/>
      <c r="D17" s="224"/>
      <c r="E17" s="224"/>
      <c r="F17" s="224"/>
      <c r="G17" s="224"/>
      <c r="H17" s="225"/>
    </row>
    <row r="18" spans="3:8" x14ac:dyDescent="0.35">
      <c r="C18" s="223"/>
      <c r="D18" s="224"/>
      <c r="E18" s="224"/>
      <c r="F18" s="224"/>
      <c r="G18" s="224"/>
      <c r="H18" s="225"/>
    </row>
    <row r="19" spans="3:8" x14ac:dyDescent="0.35">
      <c r="C19" s="223"/>
      <c r="D19" s="224"/>
      <c r="E19" s="224"/>
      <c r="F19" s="224"/>
      <c r="G19" s="224"/>
      <c r="H19" s="225"/>
    </row>
    <row r="20" spans="3:8" x14ac:dyDescent="0.35">
      <c r="C20" s="223"/>
      <c r="D20" s="224"/>
      <c r="E20" s="224"/>
      <c r="F20" s="224"/>
      <c r="G20" s="224"/>
      <c r="H20" s="225"/>
    </row>
    <row r="21" spans="3:8" x14ac:dyDescent="0.35">
      <c r="C21" s="223"/>
      <c r="D21" s="224"/>
      <c r="E21" s="224"/>
      <c r="F21" s="224"/>
      <c r="G21" s="224"/>
      <c r="H21" s="225"/>
    </row>
    <row r="22" spans="3:8" x14ac:dyDescent="0.35">
      <c r="C22" s="58"/>
      <c r="D22" s="59"/>
      <c r="E22" s="59"/>
      <c r="F22" s="59"/>
      <c r="G22" s="59"/>
      <c r="H22" s="60"/>
    </row>
    <row r="23" spans="3:8" x14ac:dyDescent="0.35">
      <c r="C23" s="58"/>
      <c r="D23" s="59"/>
      <c r="E23" s="59"/>
      <c r="F23" s="59"/>
      <c r="G23" s="59"/>
      <c r="H23" s="60"/>
    </row>
    <row r="24" spans="3:8" ht="15" customHeight="1" x14ac:dyDescent="0.35">
      <c r="C24" s="61"/>
      <c r="D24" s="62" t="s">
        <v>84</v>
      </c>
      <c r="E24" s="62"/>
      <c r="F24" s="62"/>
      <c r="G24" s="62"/>
      <c r="H24" s="63"/>
    </row>
    <row r="25" spans="3:8" ht="15" thickBot="1" x14ac:dyDescent="0.4">
      <c r="C25" s="64"/>
      <c r="D25" s="65"/>
      <c r="E25" s="65"/>
      <c r="F25" s="65"/>
      <c r="G25" s="65"/>
      <c r="H25" s="66"/>
    </row>
    <row r="27" spans="3:8" ht="39.75" customHeight="1" x14ac:dyDescent="0.35"/>
    <row r="28" spans="3:8" ht="79.5" customHeight="1" x14ac:dyDescent="0.35"/>
  </sheetData>
  <sheetProtection algorithmName="SHA-512" hashValue="v2PxxrguRIzRuKeb0yhkULDwRfXuVRm1WdwRHpl6SkwbltvITokXJLyoxqtAZgzJSFMJoRqfLvcZfBo+8wd5cQ==" saltValue="cLOcqvDpwNFqq2BQDQHJfg==" spinCount="100000" sheet="1" objects="1" scenarios="1" selectLockedCells="1"/>
  <mergeCells count="2">
    <mergeCell ref="C14:H14"/>
    <mergeCell ref="C15:H2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9344A-65A7-4E00-A39E-38C17BB7FA7C}">
  <dimension ref="B3:J14"/>
  <sheetViews>
    <sheetView topLeftCell="D1" workbookViewId="0">
      <selection activeCell="F14" sqref="F14"/>
    </sheetView>
  </sheetViews>
  <sheetFormatPr baseColWidth="10" defaultRowHeight="14.5" x14ac:dyDescent="0.35"/>
  <cols>
    <col min="2" max="2" width="10" customWidth="1"/>
    <col min="3" max="3" width="53.26953125" customWidth="1"/>
    <col min="4" max="4" width="19" customWidth="1"/>
    <col min="5" max="5" width="15.54296875" customWidth="1"/>
    <col min="6" max="6" width="15.81640625" customWidth="1"/>
    <col min="7" max="7" width="17.453125" customWidth="1"/>
    <col min="8" max="8" width="18.1796875" customWidth="1"/>
    <col min="9" max="9" width="20.81640625" bestFit="1" customWidth="1"/>
    <col min="10" max="10" width="21.81640625" bestFit="1" customWidth="1"/>
  </cols>
  <sheetData>
    <row r="3" spans="2:10" ht="15" thickBot="1" x14ac:dyDescent="0.4"/>
    <row r="4" spans="2:10" s="19" customFormat="1" ht="116.5" thickBot="1" x14ac:dyDescent="0.4">
      <c r="B4" s="46" t="s">
        <v>85</v>
      </c>
      <c r="C4" s="118" t="s">
        <v>86</v>
      </c>
      <c r="D4" s="118" t="s">
        <v>94</v>
      </c>
      <c r="E4" s="119" t="s">
        <v>91</v>
      </c>
      <c r="F4" s="119" t="s">
        <v>92</v>
      </c>
      <c r="G4" s="118" t="s">
        <v>89</v>
      </c>
      <c r="H4" s="120" t="s">
        <v>90</v>
      </c>
      <c r="I4" s="121" t="s">
        <v>87</v>
      </c>
      <c r="J4" s="122" t="s">
        <v>88</v>
      </c>
    </row>
    <row r="5" spans="2:10" ht="18.5" x14ac:dyDescent="0.45">
      <c r="B5" s="112">
        <v>1</v>
      </c>
      <c r="C5" s="113" t="str">
        <f>'Lot 1_Missions'!B10</f>
        <v>Tranche ferme : Phase élaboration du MGP</v>
      </c>
      <c r="D5" s="114">
        <f>'coef adapation surface'!$D$6</f>
        <v>0</v>
      </c>
      <c r="E5" s="115">
        <f>'Lot 1_Missions'!M11+'Lot 1_Missions'!M12</f>
        <v>0</v>
      </c>
      <c r="F5" s="115">
        <f>E5*1.2</f>
        <v>0</v>
      </c>
      <c r="G5" s="116">
        <f>'Coef adaptation complexité'!$K$8</f>
        <v>0</v>
      </c>
      <c r="H5" s="117" t="str">
        <f>'coef adapation surface'!$D$11</f>
        <v/>
      </c>
      <c r="I5" s="123" t="e">
        <f>IF(E5*G5*H5&lt;SUM('Lot 1_Missions minimales'!M11:M12),SUM('Lot 1_Missions minimales'!M11:M12),E5*G5*H5)</f>
        <v>#VALUE!</v>
      </c>
      <c r="J5" s="124" t="e">
        <f>I5*1.2</f>
        <v>#VALUE!</v>
      </c>
    </row>
    <row r="6" spans="2:10" ht="30.5" thickBot="1" x14ac:dyDescent="0.5">
      <c r="B6" s="83">
        <v>2</v>
      </c>
      <c r="C6" s="40" t="str">
        <f>'Lot 1_Missions'!B13</f>
        <v>Tranche optionnelle : Phase d'assistance à la procédure de passation  &amp; Phase de Suivi</v>
      </c>
      <c r="D6" s="104">
        <f>'coef adapation surface'!$D$6</f>
        <v>0</v>
      </c>
      <c r="E6" s="105">
        <f>SUM('Lot 1_Missions'!M14:M19)</f>
        <v>0</v>
      </c>
      <c r="F6" s="105">
        <f>SUM('Lot 1_Missions'!N14:N19)</f>
        <v>0</v>
      </c>
      <c r="G6" s="106">
        <f>'Coef adaptation complexité'!$K$8</f>
        <v>0</v>
      </c>
      <c r="H6" s="111" t="str">
        <f>'coef adapation surface'!$D$11</f>
        <v/>
      </c>
      <c r="I6" s="125" t="e">
        <f>IF(E6*G6*H6&lt;SUM('Lot 1_Missions minimales'!M14:M19),SUM('Lot 1_Missions minimales'!M14:M19),E6*G6*H6)</f>
        <v>#VALUE!</v>
      </c>
      <c r="J6" s="84" t="e">
        <f>I6*1.2</f>
        <v>#VALUE!</v>
      </c>
    </row>
    <row r="7" spans="2:10" ht="21.5" thickBot="1" x14ac:dyDescent="0.55000000000000004">
      <c r="G7" s="218" t="s">
        <v>112</v>
      </c>
      <c r="H7" s="219"/>
      <c r="I7" s="127" t="e">
        <f>SUM(I5:I6)</f>
        <v>#VALUE!</v>
      </c>
      <c r="J7" s="126" t="e">
        <f>SUM(J5:J6)</f>
        <v>#VALUE!</v>
      </c>
    </row>
    <row r="8" spans="2:10" x14ac:dyDescent="0.35">
      <c r="I8" s="87"/>
      <c r="J8" s="87"/>
    </row>
    <row r="9" spans="2:10" x14ac:dyDescent="0.35">
      <c r="I9" s="87"/>
    </row>
    <row r="10" spans="2:10" x14ac:dyDescent="0.35">
      <c r="H10" s="57"/>
    </row>
    <row r="12" spans="2:10" x14ac:dyDescent="0.35">
      <c r="H12" s="57"/>
    </row>
    <row r="14" spans="2:10" x14ac:dyDescent="0.35">
      <c r="H14" s="57"/>
    </row>
  </sheetData>
  <sheetProtection algorithmName="SHA-512" hashValue="zE7RX2BR/PoGWEE7ZgXMygnyHZ9npPzmOuY4H09LMJz+nRBD4wpCw0KyZMFrqnL4StKXobiFCY7EtIzTgxnBbw==" saltValue="YSK3ORo8z/xJjReofwdHpw==" spinCount="100000" sheet="1" objects="1" scenarios="1" selectLockedCells="1"/>
  <mergeCells count="1">
    <mergeCell ref="G7:H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5A512-D261-4635-8B53-4F262A0DBA6F}">
  <dimension ref="F2:F3"/>
  <sheetViews>
    <sheetView workbookViewId="0">
      <selection activeCell="G31" sqref="G31"/>
    </sheetView>
  </sheetViews>
  <sheetFormatPr baseColWidth="10" defaultRowHeight="14.5" x14ac:dyDescent="0.35"/>
  <sheetData>
    <row r="2" spans="6:6" x14ac:dyDescent="0.35">
      <c r="F2" t="s">
        <v>79</v>
      </c>
    </row>
    <row r="3" spans="6:6" x14ac:dyDescent="0.35">
      <c r="F3" t="s">
        <v>78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7E5CD41AA574BAF10EDED339B46DB" ma:contentTypeVersion="15" ma:contentTypeDescription="Crée un document." ma:contentTypeScope="" ma:versionID="99c4b5af882202cb1067bf698de78aaa">
  <xsd:schema xmlns:xsd="http://www.w3.org/2001/XMLSchema" xmlns:xs="http://www.w3.org/2001/XMLSchema" xmlns:p="http://schemas.microsoft.com/office/2006/metadata/properties" xmlns:ns3="7ae37f68-5ff6-4150-8573-127266c4df2b" xmlns:ns4="f3c1e724-3024-4f00-87e6-b817e0999d1d" targetNamespace="http://schemas.microsoft.com/office/2006/metadata/properties" ma:root="true" ma:fieldsID="baf9944c2b1e629a82cccb0d53fb411f" ns3:_="" ns4:_="">
    <xsd:import namespace="7ae37f68-5ff6-4150-8573-127266c4df2b"/>
    <xsd:import namespace="f3c1e724-3024-4f00-87e6-b817e0999d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e37f68-5ff6-4150-8573-127266c4df2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c1e724-3024-4f00-87e6-b817e0999d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3c1e724-3024-4f00-87e6-b817e0999d1d" xsi:nil="true"/>
  </documentManagement>
</p:properties>
</file>

<file path=customXml/itemProps1.xml><?xml version="1.0" encoding="utf-8"?>
<ds:datastoreItem xmlns:ds="http://schemas.openxmlformats.org/officeDocument/2006/customXml" ds:itemID="{F15CE9DC-D72A-4299-B708-7228810CA5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e37f68-5ff6-4150-8573-127266c4df2b"/>
    <ds:schemaRef ds:uri="f3c1e724-3024-4f00-87e6-b817e0999d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86D37C-C880-4A76-8172-C2E13E9C69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21DD7B-ADE0-4EB7-B7AD-375843244395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purl.org/dc/dcmitype/"/>
    <ds:schemaRef ds:uri="f3c1e724-3024-4f00-87e6-b817e0999d1d"/>
    <ds:schemaRef ds:uri="7ae37f68-5ff6-4150-8573-127266c4df2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Lot 1_Prix journée Système</vt:lpstr>
      <vt:lpstr>Lot 1_Missions</vt:lpstr>
      <vt:lpstr>Lot 1_Missions minimales</vt:lpstr>
      <vt:lpstr>Coef adaptation complexité</vt:lpstr>
      <vt:lpstr>coef adapation surface</vt:lpstr>
      <vt:lpstr>Définition du prix MS 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CHOLLET- UNIHA</dc:creator>
  <cp:lastModifiedBy>Audrey RENARD MORLET</cp:lastModifiedBy>
  <cp:lastPrinted>2023-06-23T07:20:39Z</cp:lastPrinted>
  <dcterms:created xsi:type="dcterms:W3CDTF">2023-06-20T16:24:24Z</dcterms:created>
  <dcterms:modified xsi:type="dcterms:W3CDTF">2025-11-04T08:38:45Z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0x0101008787E5CD41AA574BAF10EDED339B46DB</vt:lpwstr>
  </property>
</Properties>
</file>